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Instrucciones" sheetId="1" state="visible" r:id="rId1"/>
    <sheet name="Registro de activos" sheetId="2" state="visible" r:id="rId2"/>
    <sheet name="Proveedores" sheetId="3" state="visible" r:id="rId3"/>
    <sheet name="Resumen" sheetId="4" state="visible" r:id="rId4"/>
    <sheet name="Listas" sheetId="5" state="visible" r:id="rId5"/>
  </sheets>
  <definedNames>
    <definedName name="_xlnm._FilterDatabase" localSheetId="1" hidden="1">'Registro de activos'!$A$1:$X$91</definedName>
    <definedName name="_xlnm._FilterDatabase" localSheetId="2" hidden="1">'Proveedores'!$A$1:$L$23</definedName>
  </definedNames>
  <calcPr calcId="124519" fullCalcOnLoad="1"/>
</workbook>
</file>

<file path=xl/styles.xml><?xml version="1.0" encoding="utf-8"?>
<styleSheet xmlns="http://schemas.openxmlformats.org/spreadsheetml/2006/main">
  <numFmts count="1">
    <numFmt numFmtId="164" formatCode="yyyy-mm-dd"/>
  </numFmts>
  <fonts count="12">
    <font>
      <name val="Calibri"/>
      <family val="2"/>
      <color theme="1"/>
      <sz val="11"/>
      <scheme val="minor"/>
    </font>
    <font>
      <name val="Arial"/>
      <b val="1"/>
      <color rgb="000F3B47"/>
      <sz val="16"/>
    </font>
    <font>
      <name val="Arial"/>
      <i val="1"/>
      <color rgb="006B7A83"/>
      <sz val="10"/>
    </font>
    <font>
      <name val="Arial"/>
      <sz val="10"/>
    </font>
    <font>
      <name val="Arial"/>
      <b val="1"/>
      <color rgb="000F5B63"/>
      <sz val="12"/>
    </font>
    <font>
      <name val="Arial"/>
      <b val="1"/>
      <color rgb="00FFFFFF"/>
      <sz val="10"/>
    </font>
    <font>
      <name val="Arial"/>
      <b val="1"/>
      <sz val="10"/>
    </font>
    <font>
      <name val="Arial"/>
      <b val="1"/>
      <color rgb="000F5B63"/>
      <sz val="10"/>
    </font>
    <font>
      <name val="Arial"/>
      <color rgb="006B7A83"/>
      <sz val="10"/>
    </font>
    <font>
      <name val="Arial"/>
      <b val="1"/>
      <color rgb="00FFFFFF"/>
      <sz val="11"/>
    </font>
    <font>
      <name val="Arial"/>
      <b val="1"/>
      <color rgb="000F3B47"/>
      <sz val="10"/>
    </font>
    <font>
      <name val="Arial"/>
      <color rgb="0049606B"/>
      <sz val="10"/>
    </font>
  </fonts>
  <fills count="6">
    <fill>
      <patternFill/>
    </fill>
    <fill>
      <patternFill patternType="gray125"/>
    </fill>
    <fill>
      <patternFill patternType="solid">
        <fgColor rgb="000F5B63"/>
      </patternFill>
    </fill>
    <fill>
      <patternFill patternType="solid">
        <fgColor rgb="00E6F7F3"/>
      </patternFill>
    </fill>
    <fill>
      <patternFill patternType="solid">
        <fgColor rgb="003E4C56"/>
      </patternFill>
    </fill>
    <fill>
      <patternFill patternType="solid">
        <fgColor rgb="00F4F7F9"/>
      </patternFill>
    </fill>
  </fills>
  <borders count="2">
    <border>
      <left/>
      <right/>
      <top/>
      <bottom/>
      <diagonal/>
    </border>
    <border>
      <left style="thin">
        <color rgb="00D5DDE2"/>
      </left>
      <right style="thin">
        <color rgb="00D5DDE2"/>
      </right>
      <top style="thin">
        <color rgb="00D5DDE2"/>
      </top>
      <bottom style="thin">
        <color rgb="00D5DDE2"/>
      </bottom>
    </border>
  </borders>
  <cellStyleXfs count="1">
    <xf numFmtId="0" fontId="0" fillId="0" borderId="0"/>
  </cellStyleXfs>
  <cellXfs count="38">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center"/>
    </xf>
    <xf numFmtId="0" fontId="3" fillId="0" borderId="0" applyAlignment="1" pivotButton="0" quotePrefix="0" xfId="0">
      <alignment vertical="center"/>
    </xf>
    <xf numFmtId="0" fontId="4" fillId="0" borderId="0" applyAlignment="1" pivotButton="0" quotePrefix="0" xfId="0">
      <alignment vertical="center"/>
    </xf>
    <xf numFmtId="0" fontId="5" fillId="2" borderId="1" applyAlignment="1" pivotButton="0" quotePrefix="0" xfId="0">
      <alignment vertical="center" wrapText="1"/>
    </xf>
    <xf numFmtId="0" fontId="6" fillId="3" borderId="1" applyAlignment="1" pivotButton="0" quotePrefix="0" xfId="0">
      <alignment vertical="center" wrapText="1"/>
    </xf>
    <xf numFmtId="0" fontId="7" fillId="3" borderId="1" applyAlignment="1" pivotButton="0" quotePrefix="0" xfId="0">
      <alignment vertical="center" wrapText="1"/>
    </xf>
    <xf numFmtId="0" fontId="3" fillId="3" borderId="1" applyAlignment="1" pivotButton="0" quotePrefix="0" xfId="0">
      <alignment vertical="center" wrapText="1"/>
    </xf>
    <xf numFmtId="0" fontId="6" fillId="0" borderId="1" applyAlignment="1" pivotButton="0" quotePrefix="0" xfId="0">
      <alignment vertical="center" wrapText="1"/>
    </xf>
    <xf numFmtId="0" fontId="8" fillId="0" borderId="1" applyAlignment="1" pivotButton="0" quotePrefix="0" xfId="0">
      <alignment vertical="center" wrapText="1"/>
    </xf>
    <xf numFmtId="0" fontId="3" fillId="0" borderId="1" applyAlignment="1" pivotButton="0" quotePrefix="0" xfId="0">
      <alignment vertical="center" wrapText="1"/>
    </xf>
    <xf numFmtId="0" fontId="5" fillId="4" borderId="1" applyAlignment="1" pivotButton="0" quotePrefix="0" xfId="0">
      <alignment vertical="center" wrapText="1"/>
    </xf>
    <xf numFmtId="0" fontId="7" fillId="0" borderId="1" applyAlignment="1" pivotButton="0" quotePrefix="0" xfId="0">
      <alignment vertical="center"/>
    </xf>
    <xf numFmtId="0" fontId="3" fillId="0" borderId="1" applyAlignment="1" pivotButton="0" quotePrefix="0" xfId="0">
      <alignment vertical="center"/>
    </xf>
    <xf numFmtId="164" fontId="3" fillId="0" borderId="1" applyAlignment="1" pivotButton="0" quotePrefix="0" xfId="0">
      <alignment vertical="center"/>
    </xf>
    <xf numFmtId="3" fontId="3" fillId="0" borderId="1" applyAlignment="1" pivotButton="0" quotePrefix="0" xfId="0">
      <alignment vertical="center"/>
    </xf>
    <xf numFmtId="0" fontId="7" fillId="5" borderId="1" applyAlignment="1" pivotButton="0" quotePrefix="0" xfId="0">
      <alignment vertical="center"/>
    </xf>
    <xf numFmtId="0" fontId="3" fillId="5" borderId="1" applyAlignment="1" pivotButton="0" quotePrefix="0" xfId="0">
      <alignment vertical="center"/>
    </xf>
    <xf numFmtId="164" fontId="3" fillId="5" borderId="1" applyAlignment="1" pivotButton="0" quotePrefix="0" xfId="0">
      <alignment vertical="center"/>
    </xf>
    <xf numFmtId="3" fontId="3" fillId="5" borderId="1" applyAlignment="1" pivotButton="0" quotePrefix="0" xfId="0">
      <alignment vertical="center"/>
    </xf>
    <xf numFmtId="0" fontId="7" fillId="0" borderId="1" applyAlignment="1" pivotButton="0" quotePrefix="0" xfId="0">
      <alignment vertical="center"/>
    </xf>
    <xf numFmtId="0" fontId="3" fillId="0" borderId="1" applyAlignment="1" pivotButton="0" quotePrefix="0" xfId="0">
      <alignment vertical="center"/>
    </xf>
    <xf numFmtId="3" fontId="3" fillId="0" borderId="1" applyAlignment="1" pivotButton="0" quotePrefix="0" xfId="0">
      <alignment vertical="center"/>
    </xf>
    <xf numFmtId="0" fontId="7" fillId="5" borderId="1" applyAlignment="1" pivotButton="0" quotePrefix="0" xfId="0">
      <alignment vertical="center"/>
    </xf>
    <xf numFmtId="0" fontId="3" fillId="5" borderId="1" applyAlignment="1" pivotButton="0" quotePrefix="0" xfId="0">
      <alignment vertical="center"/>
    </xf>
    <xf numFmtId="3" fontId="3" fillId="5" borderId="1" applyAlignment="1" pivotButton="0" quotePrefix="0" xfId="0">
      <alignment vertical="center"/>
    </xf>
    <xf numFmtId="0" fontId="3" fillId="5" borderId="1" applyAlignment="1" pivotButton="0" quotePrefix="0" xfId="0">
      <alignment vertical="center" wrapText="1"/>
    </xf>
    <xf numFmtId="0" fontId="1" fillId="0" borderId="0" pivotButton="0" quotePrefix="0" xfId="0"/>
    <xf numFmtId="0" fontId="2" fillId="0" borderId="0" pivotButton="0" quotePrefix="0" xfId="0"/>
    <xf numFmtId="0" fontId="9" fillId="2" borderId="1" applyAlignment="1" pivotButton="0" quotePrefix="0" xfId="0">
      <alignment vertical="center"/>
    </xf>
    <xf numFmtId="0" fontId="9" fillId="4" borderId="1" applyAlignment="1" pivotButton="0" quotePrefix="0" xfId="0">
      <alignment vertical="center"/>
    </xf>
    <xf numFmtId="0" fontId="6" fillId="0" borderId="1" pivotButton="0" quotePrefix="0" xfId="0"/>
    <xf numFmtId="0" fontId="10" fillId="0" borderId="1" applyAlignment="1" pivotButton="0" quotePrefix="0" xfId="0">
      <alignment horizontal="center"/>
    </xf>
    <xf numFmtId="3" fontId="10" fillId="0" borderId="1" applyAlignment="1" pivotButton="0" quotePrefix="0" xfId="0">
      <alignment horizontal="center"/>
    </xf>
    <xf numFmtId="0" fontId="3" fillId="0" borderId="1" pivotButton="0" quotePrefix="0" xfId="0"/>
    <xf numFmtId="3" fontId="3" fillId="0" borderId="1" applyAlignment="1" pivotButton="0" quotePrefix="0" xfId="0">
      <alignment horizontal="center"/>
    </xf>
    <xf numFmtId="0" fontId="11" fillId="0" borderId="0" applyAlignment="1" pivotButton="0" quotePrefix="0" xfId="0">
      <alignment vertical="center"/>
    </xf>
  </cellXfs>
  <cellStyles count="1">
    <cellStyle name="Normal" xfId="0" builtinId="0" hidden="0"/>
  </cellStyles>
  <dxfs count="3">
    <dxf>
      <font>
        <name val="Arial"/>
        <b val="1"/>
        <color rgb="00C0392B"/>
        <sz val="10"/>
      </font>
      <fill>
        <patternFill patternType="solid">
          <fgColor rgb="00FDECEA"/>
        </patternFill>
      </fill>
    </dxf>
    <dxf>
      <font>
        <name val="Arial"/>
        <color rgb="008A6100"/>
        <sz val="10"/>
      </font>
      <fill>
        <patternFill patternType="solid">
          <fgColor rgb="00FEF6E0"/>
        </patternFill>
      </fill>
    </dxf>
    <dxf>
      <font>
        <name val="Arial"/>
        <b val="1"/>
        <color rgb="005B3A7E"/>
        <sz val="10"/>
      </font>
      <fill>
        <patternFill patternType="solid">
          <fgColor rgb="00F3EDF9"/>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0F5B63"/>
    <outlinePr summaryBelow="1" summaryRight="1"/>
    <pageSetUpPr/>
  </sheetPr>
  <dimension ref="A1:C55"/>
  <sheetViews>
    <sheetView showGridLines="0" workbookViewId="0">
      <selection activeCell="A1" sqref="A1"/>
    </sheetView>
  </sheetViews>
  <sheetFormatPr baseColWidth="8" defaultRowHeight="15"/>
  <cols>
    <col width="30" customWidth="1" min="1" max="1"/>
    <col width="14" customWidth="1" min="2" max="2"/>
    <col width="96" customWidth="1" min="3" max="3"/>
  </cols>
  <sheetData>
    <row r="1" ht="26" customHeight="1">
      <c r="A1" s="1" t="inlineStr">
        <is>
          <t>Inventario de activos de TI – plantilla con datos de ejemplo</t>
        </is>
      </c>
    </row>
    <row r="3">
      <c r="A3" s="2" t="inlineStr">
        <is>
          <t>Preparada por Techcroud · techcroud.com · versión 1.0 (agosto de 2026)</t>
        </is>
      </c>
    </row>
    <row r="5">
      <c r="A5" s="3" t="inlineStr">
        <is>
          <t>Este es un ejemplo completo y relleno de un inventario de activos alineado con la norma ISO/IEC 27001:2022 (Anexo A, 5.9–5.14). Puedes usarlo aunque no estés implantando ISO: el inventario es ante todo una herramienta operativa, no un documento para la auditoría.</t>
        </is>
      </c>
    </row>
    <row r="7" ht="24" customHeight="1">
      <c r="A7" s="4" t="inlineStr">
        <is>
          <t>Cómo usar la plantilla</t>
        </is>
      </c>
    </row>
    <row r="8">
      <c r="A8" s="3" t="inlineStr">
        <is>
          <t>1. Revisa la hoja «Registro de activos». Las 90 filas pertenecen a la empresa ficticia descrita abajo: mira cómo es una entrada terminada.</t>
        </is>
      </c>
    </row>
    <row r="9">
      <c r="A9" s="3" t="inlineStr">
        <is>
          <t>2. Borra las filas de ejemplo o copia la hoja y empieza en blanco. Conserva encabezados, listas y formato condicional.</t>
        </is>
      </c>
    </row>
    <row r="10">
      <c r="A10" s="3" t="inlineStr">
        <is>
          <t>3. Empieza por las 9 columnas marcadas en turquesa. Rellena el resto solo cuando esas nueve estén completas y sean ciertas.</t>
        </is>
      </c>
    </row>
    <row r="11">
      <c r="A11" s="3" t="inlineStr">
        <is>
          <t>4. La hoja «Resumen» se calcula sola. Ábrela tras introducir tus datos: muestra huecos, revisiones vencidas y soporte que caduca.</t>
        </is>
      </c>
    </row>
    <row r="12">
      <c r="A12" s="3" t="inlineStr">
        <is>
          <t>5. Pon una revisión trimestral en el calendario. Un inventario que nadie revisa deja de ser cierto en un trimestre.</t>
        </is>
      </c>
    </row>
    <row r="13" ht="24" customHeight="1">
      <c r="A13" s="4" t="inlineStr">
        <is>
          <t>Hojas de este archivo</t>
        </is>
      </c>
    </row>
    <row r="14">
      <c r="A14" s="3" t="inlineStr">
        <is>
          <t>Registro de activos – la tabla principal, 24 columnas, 90 entradas de ejemplo.</t>
        </is>
      </c>
    </row>
    <row r="15">
      <c r="A15" s="3" t="inlineStr">
        <is>
          <t>Proveedores – quién trata tus datos, con qué contrato y cómo salir del servicio.</t>
        </is>
      </c>
    </row>
    <row r="16">
      <c r="A16" s="3" t="inlineStr">
        <is>
          <t>Resumen – recuento automático y controles de calidad del inventario.</t>
        </is>
      </c>
    </row>
    <row r="17">
      <c r="A17" s="3" t="inlineStr">
        <is>
          <t>Listas – valores de las listas desplegables. Si los cambias, el registro los recoge.</t>
        </is>
      </c>
    </row>
    <row r="18" ht="24" customHeight="1">
      <c r="A18" s="4" t="inlineStr">
        <is>
          <t>Colores de los encabezados</t>
        </is>
      </c>
    </row>
    <row r="19">
      <c r="A19" s="3" t="inlineStr">
        <is>
          <t>Turquesa – las nueve columnas sin las cuales una entrada no sirve. El mínimo para empezar.</t>
        </is>
      </c>
    </row>
    <row r="20">
      <c r="A20" s="3" t="inlineStr">
        <is>
          <t>Gris – columnas ampliadas. Muy útiles, pero que su ausencia no bloquee el arranque.</t>
        </is>
      </c>
    </row>
    <row r="21" ht="24" customHeight="1">
      <c r="A21" s="4" t="inlineStr">
        <is>
          <t>Nivel de detalle: el error más habitual</t>
        </is>
      </c>
    </row>
    <row r="22">
      <c r="A22" s="3" t="inlineStr">
        <is>
          <t>El inventario no debe recoger cada ratón ni cada objeto de S3. Registra lo que tiene propietario propio, riesgo propio o contrato propio. 142 portátiles idénticos son una fila que apunta al sistema MDM. Un bucket de S3 con documentación de clientes es una fila propia, aunque pese 200 MB.</t>
        </is>
      </c>
    </row>
    <row r="24" ht="24" customHeight="1">
      <c r="A24" s="4" t="inlineStr">
        <is>
          <t>La empresa del ejemplo</t>
        </is>
      </c>
    </row>
    <row r="25">
      <c r="A25" s="3" t="inlineStr">
        <is>
          <t>Nordvent Systems Sp. z o.o. – fabricante ficticio de sistemas de ventilación. 186 empleados, sede en Varsovia con sala de servidores propia, planta de producción en Płock con red OT, portal de pedidos B2B en AWS, Microsoft 365 y Azure, almacén de datos en Google Cloud, herramientas internas en contenedores sobre servidores dedicados de OVHcloud y una docena de servicios SaaS. Todos los nombres, cifras, personas e importes son inventados.</t>
        </is>
      </c>
    </row>
    <row r="27" ht="24" customHeight="1">
      <c r="A27" s="4" t="inlineStr">
        <is>
          <t>Licencia</t>
        </is>
      </c>
    </row>
    <row r="28">
      <c r="A28" s="3" t="inlineStr">
        <is>
          <t>Puedes usar, copiar y modificar este archivo en tu organización sin restricciones, también con fines comerciales. Si lo republicas o escribes sobre él, mantén el enlace a la fuente: https://www.techcroud.com/es/blog/inventario-activos-ti-iso-27001-plantilla-excel</t>
        </is>
      </c>
    </row>
    <row r="30" ht="24" customHeight="1">
      <c r="A30" s="4" t="inlineStr">
        <is>
          <t>Descripción de las columnas</t>
        </is>
      </c>
    </row>
    <row r="31" ht="34" customHeight="1">
      <c r="A31" s="5" t="inlineStr">
        <is>
          <t>Columna</t>
        </is>
      </c>
      <c r="B31" s="5" t="inlineStr">
        <is>
          <t>Obligatoria</t>
        </is>
      </c>
      <c r="C31" s="5" t="inlineStr">
        <is>
          <t>Qué anotar</t>
        </is>
      </c>
    </row>
    <row r="32" ht="28" customHeight="1">
      <c r="A32" s="6" t="inlineStr">
        <is>
          <t>ID</t>
        </is>
      </c>
      <c r="B32" s="7" t="inlineStr">
        <is>
          <t>Sí</t>
        </is>
      </c>
      <c r="C32" s="8" t="inlineStr">
        <is>
          <t>Identificador permanente. No cambia aunque se renombre el equipo.</t>
        </is>
      </c>
    </row>
    <row r="33" ht="28" customHeight="1">
      <c r="A33" s="6" t="inlineStr">
        <is>
          <t>Nombre del activo</t>
        </is>
      </c>
      <c r="B33" s="7" t="inlineStr">
        <is>
          <t>Sí</t>
        </is>
      </c>
      <c r="C33" s="8" t="inlineStr">
        <is>
          <t>El nombre que realmente se usa al hablar: hostname, nombre del servicio o del conjunto de datos.</t>
        </is>
      </c>
    </row>
    <row r="34" ht="28" customHeight="1">
      <c r="A34" s="6" t="inlineStr">
        <is>
          <t>Tipo</t>
        </is>
      </c>
      <c r="B34" s="7" t="inlineStr">
        <is>
          <t>Sí</t>
        </is>
      </c>
      <c r="C34" s="8" t="inlineStr">
        <is>
          <t>Elige de la lista. El tipo determina qué controles tienen sentido.</t>
        </is>
      </c>
    </row>
    <row r="35" ht="28" customHeight="1">
      <c r="A35" s="9" t="inlineStr">
        <is>
          <t>Capa</t>
        </is>
      </c>
      <c r="B35" s="10" t="inlineStr">
        <is>
          <t>Opcional</t>
        </is>
      </c>
      <c r="C35" s="11" t="inlineStr">
        <is>
          <t>Facilita el filtrado: infraestructura, plataforma, aplicación, datos, identidad, red.</t>
        </is>
      </c>
    </row>
    <row r="36" ht="28" customHeight="1">
      <c r="A36" s="9" t="inlineStr">
        <is>
          <t>Entorno</t>
        </is>
      </c>
      <c r="B36" s="10" t="inlineStr">
        <is>
          <t>Opcional</t>
        </is>
      </c>
      <c r="C36" s="11" t="inlineStr">
        <is>
          <t>Producción, pruebas, desarrollo, contingencia. Un entorno de pruebas con datos reales es un riesgo aparte.</t>
        </is>
      </c>
    </row>
    <row r="37" ht="28" customHeight="1">
      <c r="A37" s="6" t="inlineStr">
        <is>
          <t>Ubicación / proveedor</t>
        </is>
      </c>
      <c r="B37" s="7" t="inlineStr">
        <is>
          <t>Sí</t>
        </is>
      </c>
      <c r="C37" s="8" t="inlineStr">
        <is>
          <t>Dónde residen físicamente los datos: sala de servidores, región cloud, país del proveedor SaaS.</t>
        </is>
      </c>
    </row>
    <row r="38" ht="28" customHeight="1">
      <c r="A38" s="9" t="inlineStr">
        <is>
          <t>Identificador técnico</t>
        </is>
      </c>
      <c r="B38" s="10" t="inlineStr">
        <is>
          <t>Opcional</t>
        </is>
      </c>
      <c r="C38" s="11" t="inlineStr">
        <is>
          <t>Número de serie, ID de recurso, ID de suscripción, nombre del bucket, versión: lo que permite localizarlo.</t>
        </is>
      </c>
    </row>
    <row r="39" ht="28" customHeight="1">
      <c r="A39" s="6" t="inlineStr">
        <is>
          <t>Propietario de negocio</t>
        </is>
      </c>
      <c r="B39" s="7" t="inlineStr">
        <is>
          <t>Sí</t>
        </is>
      </c>
      <c r="C39" s="8" t="inlineStr">
        <is>
          <t>La persona de negocio que aprueba accesos y acepta el riesgo. No el administrador.</t>
        </is>
      </c>
    </row>
    <row r="40" ht="28" customHeight="1">
      <c r="A40" s="6" t="inlineStr">
        <is>
          <t>Responsable técnico</t>
        </is>
      </c>
      <c r="B40" s="7" t="inlineStr">
        <is>
          <t>Sí</t>
        </is>
      </c>
      <c r="C40" s="8" t="inlineStr">
        <is>
          <t>Quién administra el activo a diario. Puede ser un proveedor externo.</t>
        </is>
      </c>
    </row>
    <row r="41" ht="28" customHeight="1">
      <c r="A41" s="9" t="inlineStr">
        <is>
          <t>Depende de (ID)</t>
        </is>
      </c>
      <c r="B41" s="10" t="inlineStr">
        <is>
          <t>Opcional</t>
        </is>
      </c>
      <c r="C41" s="11" t="inlineStr">
        <is>
          <t>IDs de los activos sin los que este deja de funcionar. Una columna en lugar de un diagrama.</t>
        </is>
      </c>
    </row>
    <row r="42" ht="28" customHeight="1">
      <c r="A42" s="6" t="inlineStr">
        <is>
          <t>Clasificación de la información</t>
        </is>
      </c>
      <c r="B42" s="7" t="inlineStr">
        <is>
          <t>Sí</t>
        </is>
      </c>
      <c r="C42" s="8" t="inlineStr">
        <is>
          <t>La clase más alta de información que el activo almacena o procesa.</t>
        </is>
      </c>
    </row>
    <row r="43" ht="28" customHeight="1">
      <c r="A43" s="9" t="inlineStr">
        <is>
          <t>Datos personales</t>
        </is>
      </c>
      <c r="B43" s="10" t="inlineStr">
        <is>
          <t>Opcional</t>
        </is>
      </c>
      <c r="C43" s="11" t="inlineStr">
        <is>
          <t>Si hay datos personales y de quién. Esta columna alimenta el registro de actividades de tratamiento.</t>
        </is>
      </c>
    </row>
    <row r="44" ht="28" customHeight="1">
      <c r="A44" s="6" t="inlineStr">
        <is>
          <t>Criticidad</t>
        </is>
      </c>
      <c r="B44" s="7" t="inlineStr">
        <is>
          <t>Sí</t>
        </is>
      </c>
      <c r="C44" s="8" t="inlineStr">
        <is>
          <t>Impacto en el negocio si no está disponible. Si la mitad del registro es crítica, la columna no dice nada.</t>
        </is>
      </c>
    </row>
    <row r="45" ht="28" customHeight="1">
      <c r="A45" s="9" t="inlineStr">
        <is>
          <t>RTO</t>
        </is>
      </c>
      <c r="B45" s="10" t="inlineStr">
        <is>
          <t>Opcional</t>
        </is>
      </c>
      <c r="C45" s="11" t="inlineStr">
        <is>
          <t>Cuánto aguanta el proceso sin este activo (acordado con el negocio, no con IT).</t>
        </is>
      </c>
    </row>
    <row r="46" ht="28" customHeight="1">
      <c r="A46" s="9" t="inlineStr">
        <is>
          <t>RPO</t>
        </is>
      </c>
      <c r="B46" s="10" t="inlineStr">
        <is>
          <t>Opcional</t>
        </is>
      </c>
      <c r="C46" s="11" t="inlineStr">
        <is>
          <t>Cuántos datos recientes se pueden perder sin que sea una catástrofe.</t>
        </is>
      </c>
    </row>
    <row r="47" ht="28" customHeight="1">
      <c r="A47" s="9" t="inlineStr">
        <is>
          <t>Copia de seguridad</t>
        </is>
      </c>
      <c r="B47" s="10" t="inlineStr">
        <is>
          <t>Opcional</t>
        </is>
      </c>
      <c r="C47" s="11" t="inlineStr">
        <is>
          <t>Sé concreto: herramienta, destino, retención. «Sí» no es una respuesta.</t>
        </is>
      </c>
    </row>
    <row r="48" ht="28" customHeight="1">
      <c r="A48" s="9" t="inlineStr">
        <is>
          <t>Monitorización</t>
        </is>
      </c>
      <c r="B48" s="10" t="inlineStr">
        <is>
          <t>Opcional</t>
        </is>
      </c>
      <c r="C48" s="11" t="inlineStr">
        <is>
          <t>Qué lo monitoriza y quién recibe la alerta.</t>
        </is>
      </c>
    </row>
    <row r="49" ht="28" customHeight="1">
      <c r="A49" s="9" t="inlineStr">
        <is>
          <t>Control de acceso</t>
        </is>
      </c>
      <c r="B49" s="10" t="inlineStr">
        <is>
          <t>Opcional</t>
        </is>
      </c>
      <c r="C49" s="11" t="inlineStr">
        <is>
          <t>De dónde salen las cuentas y si hay MFA. La columna que más rápido se rentabiliza en las bajas.</t>
        </is>
      </c>
    </row>
    <row r="50" ht="28" customHeight="1">
      <c r="A50" s="9" t="inlineStr">
        <is>
          <t>Soporte / EOL hasta</t>
        </is>
      </c>
      <c r="B50" s="10" t="inlineStr">
        <is>
          <t>Opcional</t>
        </is>
      </c>
      <c r="C50" s="11" t="inlineStr">
        <is>
          <t>Fecha de fin de soporte o de contrato. Vacío significa sin fecha fija (p. ej. suscripción SaaS continua).</t>
        </is>
      </c>
    </row>
    <row r="51" ht="28" customHeight="1">
      <c r="A51" s="6" t="inlineStr">
        <is>
          <t>Estado del ciclo de vida</t>
        </is>
      </c>
      <c r="B51" s="7" t="inlineStr">
        <is>
          <t>Sí</t>
        </is>
      </c>
      <c r="C51" s="8" t="inlineStr">
        <is>
          <t>En uso, en implantación, en retirada, retirado. Los activos retirados permanecen con su fecha.</t>
        </is>
      </c>
    </row>
    <row r="52" ht="28" customHeight="1">
      <c r="A52" s="9" t="inlineStr">
        <is>
          <t>Coste anual (PLN)</t>
        </is>
      </c>
      <c r="B52" s="10" t="inlineStr">
        <is>
          <t>Opcional</t>
        </is>
      </c>
      <c r="C52" s="11" t="inlineStr">
        <is>
          <t>Licencias, suscripciones, soporte. La columna que hace que finanzas se interese por el registro.</t>
        </is>
      </c>
    </row>
    <row r="53" ht="28" customHeight="1">
      <c r="A53" s="6" t="inlineStr">
        <is>
          <t>Última revisión</t>
        </is>
      </c>
      <c r="B53" s="7" t="inlineStr">
        <is>
          <t>Sí</t>
        </is>
      </c>
      <c r="C53" s="8" t="inlineStr">
        <is>
          <t>Fecha en que el propietario confirmó la entrada por última vez.</t>
        </is>
      </c>
    </row>
    <row r="54" ht="28" customHeight="1">
      <c r="A54" s="9" t="inlineStr">
        <is>
          <t>Próxima revisión</t>
        </is>
      </c>
      <c r="B54" s="10" t="inlineStr">
        <is>
          <t>Opcional</t>
        </is>
      </c>
      <c r="C54" s="11" t="inlineStr">
        <is>
          <t>Fecha de la próxima revisión. Las celdas vencidas se resaltan en rojo.</t>
        </is>
      </c>
    </row>
    <row r="55" ht="28" customHeight="1">
      <c r="A55" s="9" t="inlineStr">
        <is>
          <t>Notas</t>
        </is>
      </c>
      <c r="B55" s="10" t="inlineStr">
        <is>
          <t>Opcional</t>
        </is>
      </c>
      <c r="C55" s="11" t="inlineStr">
        <is>
          <t>Una frase de contexto para quien lea esta fila a las 3 de la madrugada durante un incidente.</t>
        </is>
      </c>
    </row>
  </sheetData>
  <mergeCells count="24">
    <mergeCell ref="A25:C25"/>
    <mergeCell ref="A18:C18"/>
    <mergeCell ref="A27:C27"/>
    <mergeCell ref="A3:C3"/>
    <mergeCell ref="A21:C21"/>
    <mergeCell ref="A12:C12"/>
    <mergeCell ref="A5:C5"/>
    <mergeCell ref="A8:C8"/>
    <mergeCell ref="A14:C14"/>
    <mergeCell ref="A22:C22"/>
    <mergeCell ref="A17:C17"/>
    <mergeCell ref="A20:C20"/>
    <mergeCell ref="A10:C10"/>
    <mergeCell ref="A28:C28"/>
    <mergeCell ref="A13:C13"/>
    <mergeCell ref="A19:C19"/>
    <mergeCell ref="A9:C9"/>
    <mergeCell ref="A30:C30"/>
    <mergeCell ref="A15:C15"/>
    <mergeCell ref="A24:C24"/>
    <mergeCell ref="A11:C11"/>
    <mergeCell ref="A1:C1"/>
    <mergeCell ref="A7:C7"/>
    <mergeCell ref="A16:C16"/>
  </mergeCells>
  <pageMargins left="0.75" right="0.75" top="1" bottom="1" header="0.5" footer="0.5"/>
</worksheet>
</file>

<file path=xl/worksheets/sheet2.xml><?xml version="1.0" encoding="utf-8"?>
<worksheet xmlns="http://schemas.openxmlformats.org/spreadsheetml/2006/main">
  <sheetPr>
    <tabColor rgb="000F3B47"/>
    <outlinePr summaryBelow="1" summaryRight="1"/>
    <pageSetUpPr/>
  </sheetPr>
  <dimension ref="A1:X91"/>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11" customWidth="1" min="1" max="1"/>
    <col width="42" customWidth="1" min="2" max="2"/>
    <col width="26" customWidth="1" min="3" max="3"/>
    <col width="20" customWidth="1" min="4" max="4"/>
    <col width="17" customWidth="1" min="5" max="5"/>
    <col width="34" customWidth="1" min="6" max="6"/>
    <col width="44" customWidth="1" min="7" max="7"/>
    <col width="34" customWidth="1" min="8" max="8"/>
    <col width="26" customWidth="1" min="9" max="9"/>
    <col width="20" customWidth="1" min="10" max="10"/>
    <col width="24" customWidth="1" min="11" max="11"/>
    <col width="26" customWidth="1" min="12" max="12"/>
    <col width="15" customWidth="1" min="13" max="13"/>
    <col width="11" customWidth="1" min="14" max="14"/>
    <col width="11" customWidth="1" min="15" max="15"/>
    <col width="38" customWidth="1" min="16" max="16"/>
    <col width="26" customWidth="1" min="17" max="17"/>
    <col width="34" customWidth="1" min="18" max="18"/>
    <col width="16" customWidth="1" min="19" max="19"/>
    <col width="16" customWidth="1" min="20" max="20"/>
    <col width="16" customWidth="1" min="21" max="21"/>
    <col width="16" customWidth="1" min="22" max="22"/>
    <col width="17" customWidth="1" min="23" max="23"/>
    <col width="62" customWidth="1" min="24" max="24"/>
  </cols>
  <sheetData>
    <row r="1" ht="34" customHeight="1">
      <c r="A1" s="5" t="inlineStr">
        <is>
          <t>ID</t>
        </is>
      </c>
      <c r="B1" s="5" t="inlineStr">
        <is>
          <t>Nombre del activo</t>
        </is>
      </c>
      <c r="C1" s="5" t="inlineStr">
        <is>
          <t>Tipo</t>
        </is>
      </c>
      <c r="D1" s="12" t="inlineStr">
        <is>
          <t>Capa</t>
        </is>
      </c>
      <c r="E1" s="12" t="inlineStr">
        <is>
          <t>Entorno</t>
        </is>
      </c>
      <c r="F1" s="5" t="inlineStr">
        <is>
          <t>Ubicación / proveedor</t>
        </is>
      </c>
      <c r="G1" s="12" t="inlineStr">
        <is>
          <t>Identificador técnico</t>
        </is>
      </c>
      <c r="H1" s="5" t="inlineStr">
        <is>
          <t>Propietario de negocio</t>
        </is>
      </c>
      <c r="I1" s="5" t="inlineStr">
        <is>
          <t>Responsable técnico</t>
        </is>
      </c>
      <c r="J1" s="12" t="inlineStr">
        <is>
          <t>Depende de (ID)</t>
        </is>
      </c>
      <c r="K1" s="5" t="inlineStr">
        <is>
          <t>Clasificación de la información</t>
        </is>
      </c>
      <c r="L1" s="12" t="inlineStr">
        <is>
          <t>Datos personales</t>
        </is>
      </c>
      <c r="M1" s="5" t="inlineStr">
        <is>
          <t>Criticidad</t>
        </is>
      </c>
      <c r="N1" s="12" t="inlineStr">
        <is>
          <t>RTO</t>
        </is>
      </c>
      <c r="O1" s="12" t="inlineStr">
        <is>
          <t>RPO</t>
        </is>
      </c>
      <c r="P1" s="12" t="inlineStr">
        <is>
          <t>Copia de seguridad</t>
        </is>
      </c>
      <c r="Q1" s="12" t="inlineStr">
        <is>
          <t>Monitorización</t>
        </is>
      </c>
      <c r="R1" s="12" t="inlineStr">
        <is>
          <t>Control de acceso</t>
        </is>
      </c>
      <c r="S1" s="12" t="inlineStr">
        <is>
          <t>Soporte / EOL hasta</t>
        </is>
      </c>
      <c r="T1" s="5" t="inlineStr">
        <is>
          <t>Estado del ciclo de vida</t>
        </is>
      </c>
      <c r="U1" s="12" t="inlineStr">
        <is>
          <t>Coste anual (PLN)</t>
        </is>
      </c>
      <c r="V1" s="5" t="inlineStr">
        <is>
          <t>Última revisión</t>
        </is>
      </c>
      <c r="W1" s="12" t="inlineStr">
        <is>
          <t>Próxima revisión</t>
        </is>
      </c>
      <c r="X1" s="12" t="inlineStr">
        <is>
          <t>Notas</t>
        </is>
      </c>
    </row>
    <row r="2">
      <c r="A2" s="13" t="inlineStr">
        <is>
          <t>AST-0001</t>
        </is>
      </c>
      <c r="B2" s="14" t="inlineStr">
        <is>
          <t>ESXI-HQ-01</t>
        </is>
      </c>
      <c r="C2" s="14" t="inlineStr">
        <is>
          <t>Servidor físico</t>
        </is>
      </c>
      <c r="D2" s="14" t="inlineStr">
        <is>
          <t>Infraestructura</t>
        </is>
      </c>
      <c r="E2" s="14" t="inlineStr">
        <is>
          <t>Producción</t>
        </is>
      </c>
      <c r="F2" s="14" t="inlineStr">
        <is>
          <t>On-premises – sala de servidores HQ Varsovia</t>
        </is>
      </c>
      <c r="G2" s="14" t="inlineStr">
        <is>
          <t>Dell PowerEdge R650 · S/N 7KJ2M13 · ESXi 8.0 U3</t>
        </is>
      </c>
      <c r="H2" s="14" t="inlineStr">
        <is>
          <t>Tomasz Górski – Responsable de IT</t>
        </is>
      </c>
      <c r="I2" s="14" t="inlineStr">
        <is>
          <t>Paweł Nowak</t>
        </is>
      </c>
      <c r="J2" s="14" t="inlineStr">
        <is>
          <t>AST-0017</t>
        </is>
      </c>
      <c r="K2" s="14" t="inlineStr">
        <is>
          <t>Interna</t>
        </is>
      </c>
      <c r="L2" s="14" t="inlineStr">
        <is>
          <t>No</t>
        </is>
      </c>
      <c r="M2" s="14" t="inlineStr">
        <is>
          <t>Crítica</t>
        </is>
      </c>
      <c r="N2" s="14" t="inlineStr">
        <is>
          <t>4 h</t>
        </is>
      </c>
      <c r="O2" s="14" t="inlineStr">
        <is>
          <t>24 h</t>
        </is>
      </c>
      <c r="P2" s="14" t="inlineStr">
        <is>
          <t>Configuración en GitLab (en cada cambio)</t>
        </is>
      </c>
      <c r="Q2" s="14" t="inlineStr">
        <is>
          <t>Zabbix + Grafana</t>
        </is>
      </c>
      <c r="R2" s="14" t="inlineStr">
        <is>
          <t>Cuenta local + MFA</t>
        </is>
      </c>
      <c r="S2" s="15" t="n">
        <v>46934</v>
      </c>
      <c r="T2" s="14" t="inlineStr">
        <is>
          <t>En uso</t>
        </is>
      </c>
      <c r="U2" s="16" t="n">
        <v>6200</v>
      </c>
      <c r="V2" s="15" t="n">
        <v>46217</v>
      </c>
      <c r="W2" s="15" t="n">
        <v>46401</v>
      </c>
      <c r="X2" s="14" t="inlineStr">
        <is>
          <t>Host del clúster vSphere, 38% de recursos libres</t>
        </is>
      </c>
    </row>
    <row r="3">
      <c r="A3" s="17" t="inlineStr">
        <is>
          <t>AST-0002</t>
        </is>
      </c>
      <c r="B3" s="18" t="inlineStr">
        <is>
          <t>ESXI-HQ-02</t>
        </is>
      </c>
      <c r="C3" s="18" t="inlineStr">
        <is>
          <t>Servidor físico</t>
        </is>
      </c>
      <c r="D3" s="18" t="inlineStr">
        <is>
          <t>Infraestructura</t>
        </is>
      </c>
      <c r="E3" s="18" t="inlineStr">
        <is>
          <t>Producción</t>
        </is>
      </c>
      <c r="F3" s="18" t="inlineStr">
        <is>
          <t>On-premises – sala de servidores HQ Varsovia</t>
        </is>
      </c>
      <c r="G3" s="18" t="inlineStr">
        <is>
          <t>Dell PowerEdge R650 · S/N 7KJ2M14 · ESXi 8.0 U3</t>
        </is>
      </c>
      <c r="H3" s="18" t="inlineStr">
        <is>
          <t>Tomasz Górski – Responsable de IT</t>
        </is>
      </c>
      <c r="I3" s="18" t="inlineStr">
        <is>
          <t>Paweł Nowak</t>
        </is>
      </c>
      <c r="J3" s="18" t="inlineStr">
        <is>
          <t>AST-0017</t>
        </is>
      </c>
      <c r="K3" s="18" t="inlineStr">
        <is>
          <t>Interna</t>
        </is>
      </c>
      <c r="L3" s="18" t="inlineStr">
        <is>
          <t>No</t>
        </is>
      </c>
      <c r="M3" s="18" t="inlineStr">
        <is>
          <t>Alta</t>
        </is>
      </c>
      <c r="N3" s="18" t="inlineStr">
        <is>
          <t>4 h</t>
        </is>
      </c>
      <c r="O3" s="18" t="inlineStr">
        <is>
          <t>24 h</t>
        </is>
      </c>
      <c r="P3" s="18" t="inlineStr">
        <is>
          <t>Configuración en GitLab (en cada cambio)</t>
        </is>
      </c>
      <c r="Q3" s="18" t="inlineStr">
        <is>
          <t>Zabbix + Grafana</t>
        </is>
      </c>
      <c r="R3" s="18" t="inlineStr">
        <is>
          <t>Cuenta local + MFA</t>
        </is>
      </c>
      <c r="S3" s="19" t="n">
        <v>46934</v>
      </c>
      <c r="T3" s="18" t="inlineStr">
        <is>
          <t>En uso</t>
        </is>
      </c>
      <c r="U3" s="20" t="n">
        <v>6200</v>
      </c>
      <c r="V3" s="19" t="n">
        <v>46217</v>
      </c>
      <c r="W3" s="19" t="n">
        <v>46401</v>
      </c>
      <c r="X3" s="18" t="inlineStr">
        <is>
          <t>Segundo host del clúster, asume las VM ante fallo</t>
        </is>
      </c>
    </row>
    <row r="4">
      <c r="A4" s="13" t="inlineStr">
        <is>
          <t>AST-0003</t>
        </is>
      </c>
      <c r="B4" s="14" t="inlineStr">
        <is>
          <t>SAN-HQ-01</t>
        </is>
      </c>
      <c r="C4" s="14" t="inlineStr">
        <is>
          <t>Servidor físico</t>
        </is>
      </c>
      <c r="D4" s="14" t="inlineStr">
        <is>
          <t>Infraestructura</t>
        </is>
      </c>
      <c r="E4" s="14" t="inlineStr">
        <is>
          <t>Producción</t>
        </is>
      </c>
      <c r="F4" s="14" t="inlineStr">
        <is>
          <t>On-premises – sala de servidores HQ Varsovia</t>
        </is>
      </c>
      <c r="G4" s="14" t="inlineStr">
        <is>
          <t>Dell ME5024 · 48 TB netto · 2 kontrolery</t>
        </is>
      </c>
      <c r="H4" s="14" t="inlineStr">
        <is>
          <t>Tomasz Górski – Responsable de IT</t>
        </is>
      </c>
      <c r="I4" s="14" t="inlineStr">
        <is>
          <t>Paweł Nowak</t>
        </is>
      </c>
      <c r="J4" s="14" t="inlineStr">
        <is>
          <t>AST-0017</t>
        </is>
      </c>
      <c r="K4" s="14" t="inlineStr">
        <is>
          <t>Confidencial</t>
        </is>
      </c>
      <c r="L4" s="14" t="inlineStr">
        <is>
          <t>No</t>
        </is>
      </c>
      <c r="M4" s="14" t="inlineStr">
        <is>
          <t>Crítica</t>
        </is>
      </c>
      <c r="N4" s="14" t="inlineStr">
        <is>
          <t>8 h</t>
        </is>
      </c>
      <c r="O4" s="14" t="inlineStr">
        <is>
          <t>24 h</t>
        </is>
      </c>
      <c r="P4" s="14" t="inlineStr">
        <is>
          <t>No aplica</t>
        </is>
      </c>
      <c r="Q4" s="14" t="inlineStr">
        <is>
          <t>Zabbix</t>
        </is>
      </c>
      <c r="R4" s="14" t="inlineStr">
        <is>
          <t>Cuenta local + MFA</t>
        </is>
      </c>
      <c r="S4" s="15" t="n">
        <v>46934</v>
      </c>
      <c r="T4" s="14" t="inlineStr">
        <is>
          <t>En uso</t>
        </is>
      </c>
      <c r="U4" s="16" t="n">
        <v>9800</v>
      </c>
      <c r="V4" s="15" t="n">
        <v>46217</v>
      </c>
      <c r="W4" s="15" t="n">
        <v>46401</v>
      </c>
      <c r="X4" s="14" t="inlineStr">
        <is>
          <t>Punto único de fallo de toda la virtualización</t>
        </is>
      </c>
    </row>
    <row r="5">
      <c r="A5" s="17" t="inlineStr">
        <is>
          <t>AST-0004</t>
        </is>
      </c>
      <c r="B5" s="18" t="inlineStr">
        <is>
          <t>VCENTER-HQ-01</t>
        </is>
      </c>
      <c r="C5" s="18" t="inlineStr">
        <is>
          <t>Máquina virtual</t>
        </is>
      </c>
      <c r="D5" s="18" t="inlineStr">
        <is>
          <t>Plataforma</t>
        </is>
      </c>
      <c r="E5" s="18" t="inlineStr">
        <is>
          <t>Producción</t>
        </is>
      </c>
      <c r="F5" s="18" t="inlineStr">
        <is>
          <t>On-premises – sala de servidores HQ Varsovia</t>
        </is>
      </c>
      <c r="G5" s="18" t="inlineStr">
        <is>
          <t>vCenter Server 8.0 U3 · 10.20.10.11</t>
        </is>
      </c>
      <c r="H5" s="18" t="inlineStr">
        <is>
          <t>Tomasz Górski – Responsable de IT</t>
        </is>
      </c>
      <c r="I5" s="18" t="inlineStr">
        <is>
          <t>Paweł Nowak</t>
        </is>
      </c>
      <c r="J5" s="18" t="inlineStr">
        <is>
          <t>AST-0001</t>
        </is>
      </c>
      <c r="K5" s="18" t="inlineStr">
        <is>
          <t>Interna</t>
        </is>
      </c>
      <c r="L5" s="18" t="inlineStr">
        <is>
          <t>No</t>
        </is>
      </c>
      <c r="M5" s="18" t="inlineStr">
        <is>
          <t>Alta</t>
        </is>
      </c>
      <c r="N5" s="18" t="inlineStr">
        <is>
          <t>8 h</t>
        </is>
      </c>
      <c r="O5" s="18" t="inlineStr">
        <is>
          <t>24 h</t>
        </is>
      </c>
      <c r="P5" s="18" t="inlineStr">
        <is>
          <t>Veeam → NAS + Azure, 30 días</t>
        </is>
      </c>
      <c r="Q5" s="18" t="inlineStr">
        <is>
          <t>Zabbix</t>
        </is>
      </c>
      <c r="R5" s="18" t="inlineStr">
        <is>
          <t>Cuenta local + MFA</t>
        </is>
      </c>
      <c r="S5" s="19" t="n">
        <v>46934</v>
      </c>
      <c r="T5" s="18" t="inlineStr">
        <is>
          <t>En uso</t>
        </is>
      </c>
      <c r="U5" s="20" t="n"/>
      <c r="V5" s="19" t="n">
        <v>46217</v>
      </c>
      <c r="W5" s="19" t="n">
        <v>46401</v>
      </c>
      <c r="X5" s="18" t="inlineStr">
        <is>
          <t>Gestión del clúster; cuenta admin en Vaultwarden</t>
        </is>
      </c>
    </row>
    <row r="6">
      <c r="A6" s="13" t="inlineStr">
        <is>
          <t>AST-0005</t>
        </is>
      </c>
      <c r="B6" s="14" t="inlineStr">
        <is>
          <t>DC01</t>
        </is>
      </c>
      <c r="C6" s="14" t="inlineStr">
        <is>
          <t>Máquina virtual</t>
        </is>
      </c>
      <c r="D6" s="14" t="inlineStr">
        <is>
          <t>Identidad</t>
        </is>
      </c>
      <c r="E6" s="14" t="inlineStr">
        <is>
          <t>Producción</t>
        </is>
      </c>
      <c r="F6" s="14" t="inlineStr">
        <is>
          <t>On-premises – sala de servidores HQ Varsovia</t>
        </is>
      </c>
      <c r="G6" s="14" t="inlineStr">
        <is>
          <t>Windows Server 2022 · AD DS, DNS, DHCP · 10.20.10.5</t>
        </is>
      </c>
      <c r="H6" s="14" t="inlineStr">
        <is>
          <t>Tomasz Górski – Responsable de IT</t>
        </is>
      </c>
      <c r="I6" s="14" t="inlineStr">
        <is>
          <t>Paweł Nowak</t>
        </is>
      </c>
      <c r="J6" s="14" t="inlineStr">
        <is>
          <t>AST-0001</t>
        </is>
      </c>
      <c r="K6" s="14" t="inlineStr">
        <is>
          <t>Confidencial</t>
        </is>
      </c>
      <c r="L6" s="14" t="inlineStr">
        <is>
          <t>Sí – empleados</t>
        </is>
      </c>
      <c r="M6" s="14" t="inlineStr">
        <is>
          <t>Crítica</t>
        </is>
      </c>
      <c r="N6" s="14" t="inlineStr">
        <is>
          <t>2 h</t>
        </is>
      </c>
      <c r="O6" s="14" t="inlineStr">
        <is>
          <t>1 h</t>
        </is>
      </c>
      <c r="P6" s="14" t="inlineStr">
        <is>
          <t>Veeam → NAS + Azure, 30 días</t>
        </is>
      </c>
      <c r="Q6" s="14" t="inlineStr">
        <is>
          <t>Zabbix</t>
        </is>
      </c>
      <c r="R6" s="14" t="inlineStr">
        <is>
          <t>Entra ID + MFA + PIM (acceso temporal)</t>
        </is>
      </c>
      <c r="S6" s="15" t="n">
        <v>48135</v>
      </c>
      <c r="T6" s="14" t="inlineStr">
        <is>
          <t>En uso</t>
        </is>
      </c>
      <c r="U6" s="16" t="n"/>
      <c r="V6" s="15" t="n">
        <v>46245</v>
      </c>
      <c r="W6" s="15" t="n">
        <v>46337</v>
      </c>
      <c r="X6" s="14" t="inlineStr">
        <is>
          <t>Controlador de dominio principal de nordvent.local</t>
        </is>
      </c>
    </row>
    <row r="7">
      <c r="A7" s="17" t="inlineStr">
        <is>
          <t>AST-0006</t>
        </is>
      </c>
      <c r="B7" s="18" t="inlineStr">
        <is>
          <t>DC02</t>
        </is>
      </c>
      <c r="C7" s="18" t="inlineStr">
        <is>
          <t>Máquina virtual</t>
        </is>
      </c>
      <c r="D7" s="18" t="inlineStr">
        <is>
          <t>Identidad</t>
        </is>
      </c>
      <c r="E7" s="18" t="inlineStr">
        <is>
          <t>Producción</t>
        </is>
      </c>
      <c r="F7" s="18" t="inlineStr">
        <is>
          <t>On-premises – planta de Płock</t>
        </is>
      </c>
      <c r="G7" s="18" t="inlineStr">
        <is>
          <t>Windows Server 2022 · AD DS, DNS · 10.30.10.5</t>
        </is>
      </c>
      <c r="H7" s="18" t="inlineStr">
        <is>
          <t>Tomasz Górski – Responsable de IT</t>
        </is>
      </c>
      <c r="I7" s="18" t="inlineStr">
        <is>
          <t>Paweł Nowak</t>
        </is>
      </c>
      <c r="J7" s="18" t="inlineStr"/>
      <c r="K7" s="18" t="inlineStr">
        <is>
          <t>Confidencial</t>
        </is>
      </c>
      <c r="L7" s="18" t="inlineStr">
        <is>
          <t>Sí – empleados</t>
        </is>
      </c>
      <c r="M7" s="18" t="inlineStr">
        <is>
          <t>Alta</t>
        </is>
      </c>
      <c r="N7" s="18" t="inlineStr">
        <is>
          <t>2 h</t>
        </is>
      </c>
      <c r="O7" s="18" t="inlineStr">
        <is>
          <t>1 h</t>
        </is>
      </c>
      <c r="P7" s="18" t="inlineStr">
        <is>
          <t>Veeam → NAS + Azure, 30 días</t>
        </is>
      </c>
      <c r="Q7" s="18" t="inlineStr">
        <is>
          <t>Zabbix</t>
        </is>
      </c>
      <c r="R7" s="18" t="inlineStr">
        <is>
          <t>Entra ID + MFA + PIM (acceso temporal)</t>
        </is>
      </c>
      <c r="S7" s="19" t="n">
        <v>48135</v>
      </c>
      <c r="T7" s="18" t="inlineStr">
        <is>
          <t>En uso</t>
        </is>
      </c>
      <c r="U7" s="20" t="n"/>
      <c r="V7" s="19" t="n">
        <v>46245</v>
      </c>
      <c r="W7" s="19" t="n">
        <v>46337</v>
      </c>
      <c r="X7" s="18" t="inlineStr">
        <is>
          <t>Réplica en la planta; mantiene el inicio de sesión si cae el enlace</t>
        </is>
      </c>
    </row>
    <row r="8">
      <c r="A8" s="13" t="inlineStr">
        <is>
          <t>AST-0007</t>
        </is>
      </c>
      <c r="B8" s="14" t="inlineStr">
        <is>
          <t>FS01</t>
        </is>
      </c>
      <c r="C8" s="14" t="inlineStr">
        <is>
          <t>Máquina virtual</t>
        </is>
      </c>
      <c r="D8" s="14" t="inlineStr">
        <is>
          <t>Datos</t>
        </is>
      </c>
      <c r="E8" s="14" t="inlineStr">
        <is>
          <t>Producción</t>
        </is>
      </c>
      <c r="F8" s="14" t="inlineStr">
        <is>
          <t>On-premises – sala de servidores HQ Varsovia</t>
        </is>
      </c>
      <c r="G8" s="14" t="inlineStr">
        <is>
          <t>Windows Server 2022 · DFS · 12 TB · \\fs01\dane</t>
        </is>
      </c>
      <c r="H8" s="14" t="inlineStr">
        <is>
          <t>Zarząd Nordvent Systems – Dirección</t>
        </is>
      </c>
      <c r="I8" s="14" t="inlineStr">
        <is>
          <t>Paweł Nowak</t>
        </is>
      </c>
      <c r="J8" s="14" t="inlineStr">
        <is>
          <t>AST-0001, AST-0003</t>
        </is>
      </c>
      <c r="K8" s="14" t="inlineStr">
        <is>
          <t>Confidencial</t>
        </is>
      </c>
      <c r="L8" s="14" t="inlineStr">
        <is>
          <t>Sí – empleados</t>
        </is>
      </c>
      <c r="M8" s="14" t="inlineStr">
        <is>
          <t>Alta</t>
        </is>
      </c>
      <c r="N8" s="14" t="inlineStr">
        <is>
          <t>8 h</t>
        </is>
      </c>
      <c r="O8" s="14" t="inlineStr">
        <is>
          <t>24 h</t>
        </is>
      </c>
      <c r="P8" s="14" t="inlineStr">
        <is>
          <t>Veeam GFS: 30 días / 12 meses</t>
        </is>
      </c>
      <c r="Q8" s="14" t="inlineStr">
        <is>
          <t>Zabbix</t>
        </is>
      </c>
      <c r="R8" s="14" t="inlineStr">
        <is>
          <t>Entra ID + MFA</t>
        </is>
      </c>
      <c r="S8" s="15" t="n">
        <v>48135</v>
      </c>
      <c r="T8" s="14" t="inlineStr">
        <is>
          <t>En uso</t>
        </is>
      </c>
      <c r="U8" s="16" t="n"/>
      <c r="V8" s="15" t="n">
        <v>46203</v>
      </c>
      <c r="W8" s="15" t="n">
        <v>46386</v>
      </c>
      <c r="X8" s="14" t="inlineStr">
        <is>
          <t>Recursos por departamento; permisos mediante grupos de AD</t>
        </is>
      </c>
    </row>
    <row r="9">
      <c r="A9" s="17" t="inlineStr">
        <is>
          <t>AST-0008</t>
        </is>
      </c>
      <c r="B9" s="18" t="inlineStr">
        <is>
          <t>SQL01</t>
        </is>
      </c>
      <c r="C9" s="18" t="inlineStr">
        <is>
          <t>Base de datos</t>
        </is>
      </c>
      <c r="D9" s="18" t="inlineStr">
        <is>
          <t>Datos</t>
        </is>
      </c>
      <c r="E9" s="18" t="inlineStr">
        <is>
          <t>Producción</t>
        </is>
      </c>
      <c r="F9" s="18" t="inlineStr">
        <is>
          <t>On-premises – sala de servidores HQ Varsovia</t>
        </is>
      </c>
      <c r="G9" s="18" t="inlineStr">
        <is>
          <t>MS SQL Server 2019 Std · bazy: ERPXL, WMS</t>
        </is>
      </c>
      <c r="H9" s="18" t="inlineStr">
        <is>
          <t>Anna Wiśniewska – Director Financiero</t>
        </is>
      </c>
      <c r="I9" s="18" t="inlineStr">
        <is>
          <t>Paweł Nowak</t>
        </is>
      </c>
      <c r="J9" s="18" t="inlineStr">
        <is>
          <t>AST-0001, AST-0003</t>
        </is>
      </c>
      <c r="K9" s="18" t="inlineStr">
        <is>
          <t>Estrictamente confidencial</t>
        </is>
      </c>
      <c r="L9" s="18" t="inlineStr">
        <is>
          <t>Sí – contactos comerciales</t>
        </is>
      </c>
      <c r="M9" s="18" t="inlineStr">
        <is>
          <t>Crítica</t>
        </is>
      </c>
      <c r="N9" s="18" t="inlineStr">
        <is>
          <t>4 h</t>
        </is>
      </c>
      <c r="O9" s="18" t="inlineStr">
        <is>
          <t>15 min</t>
        </is>
      </c>
      <c r="P9" s="18" t="inlineStr">
        <is>
          <t>Veeam GFS: 30 días / 12 meses</t>
        </is>
      </c>
      <c r="Q9" s="18" t="inlineStr">
        <is>
          <t>Zabbix</t>
        </is>
      </c>
      <c r="R9" s="18" t="inlineStr">
        <is>
          <t>Cuenta local + MFA</t>
        </is>
      </c>
      <c r="S9" s="19" t="n">
        <v>47491</v>
      </c>
      <c r="T9" s="18" t="inlineStr">
        <is>
          <t>En uso</t>
        </is>
      </c>
      <c r="U9" s="20" t="n">
        <v>21000</v>
      </c>
      <c r="V9" s="19" t="n">
        <v>46245</v>
      </c>
      <c r="W9" s="19" t="n">
        <v>46337</v>
      </c>
      <c r="X9" s="18" t="inlineStr">
        <is>
          <t>Log de transacciones cada 15 min; prueba de restauración 2026-06-18</t>
        </is>
      </c>
    </row>
    <row r="10">
      <c r="A10" s="13" t="inlineStr">
        <is>
          <t>AST-0009</t>
        </is>
      </c>
      <c r="B10" s="14" t="inlineStr">
        <is>
          <t>Comarch ERP XL 2024.2</t>
        </is>
      </c>
      <c r="C10" s="14" t="inlineStr">
        <is>
          <t>Aplicación</t>
        </is>
      </c>
      <c r="D10" s="14" t="inlineStr">
        <is>
          <t>Aplicación</t>
        </is>
      </c>
      <c r="E10" s="14" t="inlineStr">
        <is>
          <t>Producción</t>
        </is>
      </c>
      <c r="F10" s="14" t="inlineStr">
        <is>
          <t>On-premises – sala de servidores HQ Varsovia</t>
        </is>
      </c>
      <c r="G10" s="14" t="inlineStr">
        <is>
          <t>ERPAPP01 · 68 licencji stanowiskowych</t>
        </is>
      </c>
      <c r="H10" s="14" t="inlineStr">
        <is>
          <t>Anna Wiśniewska – Director Financiero</t>
        </is>
      </c>
      <c r="I10" s="14" t="inlineStr">
        <is>
          <t>Paweł Nowak</t>
        </is>
      </c>
      <c r="J10" s="14" t="inlineStr">
        <is>
          <t>AST-0008</t>
        </is>
      </c>
      <c r="K10" s="14" t="inlineStr">
        <is>
          <t>Estrictamente confidencial</t>
        </is>
      </c>
      <c r="L10" s="14" t="inlineStr">
        <is>
          <t>Sí – contactos comerciales</t>
        </is>
      </c>
      <c r="M10" s="14" t="inlineStr">
        <is>
          <t>Crítica</t>
        </is>
      </c>
      <c r="N10" s="14" t="inlineStr">
        <is>
          <t>4 h</t>
        </is>
      </c>
      <c r="O10" s="14" t="inlineStr">
        <is>
          <t>15 min</t>
        </is>
      </c>
      <c r="P10" s="14" t="inlineStr">
        <is>
          <t>Veeam → NAS + Azure, 30 días</t>
        </is>
      </c>
      <c r="Q10" s="14" t="inlineStr">
        <is>
          <t>Zabbix</t>
        </is>
      </c>
      <c r="R10" s="14" t="inlineStr">
        <is>
          <t>Cuenta local, sin MFA</t>
        </is>
      </c>
      <c r="S10" s="15" t="n">
        <v>46752</v>
      </c>
      <c r="T10" s="14" t="inlineStr">
        <is>
          <t>En uso</t>
        </is>
      </c>
      <c r="U10" s="16" t="n">
        <v>47000</v>
      </c>
      <c r="V10" s="15" t="n">
        <v>46245</v>
      </c>
      <c r="W10" s="15" t="n">
        <v>46337</v>
      </c>
      <c r="X10" s="14" t="inlineStr">
        <is>
          <t>Núcleo del negocio: ventas, compras, contabilidad, almacén</t>
        </is>
      </c>
    </row>
    <row r="11">
      <c r="A11" s="17" t="inlineStr">
        <is>
          <t>AST-0010</t>
        </is>
      </c>
      <c r="B11" s="18" t="inlineStr">
        <is>
          <t>WMS – Qguar Lite</t>
        </is>
      </c>
      <c r="C11" s="18" t="inlineStr">
        <is>
          <t>Aplicación</t>
        </is>
      </c>
      <c r="D11" s="18" t="inlineStr">
        <is>
          <t>Aplicación</t>
        </is>
      </c>
      <c r="E11" s="18" t="inlineStr">
        <is>
          <t>Producción</t>
        </is>
      </c>
      <c r="F11" s="18" t="inlineStr">
        <is>
          <t>On-premises – planta de Płock</t>
        </is>
      </c>
      <c r="G11" s="18" t="inlineStr">
        <is>
          <t>WMS01 · integracja z ERP przez XML</t>
        </is>
      </c>
      <c r="H11" s="18" t="inlineStr">
        <is>
          <t>Joanna Mazur – Responsable de Logística</t>
        </is>
      </c>
      <c r="I11" s="18" t="inlineStr">
        <is>
          <t>Paweł Nowak</t>
        </is>
      </c>
      <c r="J11" s="18" t="inlineStr">
        <is>
          <t>AST-0008, AST-0021</t>
        </is>
      </c>
      <c r="K11" s="18" t="inlineStr">
        <is>
          <t>Confidencial</t>
        </is>
      </c>
      <c r="L11" s="18" t="inlineStr">
        <is>
          <t>No</t>
        </is>
      </c>
      <c r="M11" s="18" t="inlineStr">
        <is>
          <t>Crítica</t>
        </is>
      </c>
      <c r="N11" s="18" t="inlineStr">
        <is>
          <t>2 h</t>
        </is>
      </c>
      <c r="O11" s="18" t="inlineStr">
        <is>
          <t>1 h</t>
        </is>
      </c>
      <c r="P11" s="18" t="inlineStr">
        <is>
          <t>Veeam → NAS + Azure, 30 días</t>
        </is>
      </c>
      <c r="Q11" s="18" t="inlineStr">
        <is>
          <t>Zabbix</t>
        </is>
      </c>
      <c r="R11" s="18" t="inlineStr">
        <is>
          <t>Cuenta local, sin MFA</t>
        </is>
      </c>
      <c r="S11" s="19" t="n">
        <v>46752</v>
      </c>
      <c r="T11" s="18" t="inlineStr">
        <is>
          <t>En uso</t>
        </is>
      </c>
      <c r="U11" s="20" t="n">
        <v>18500</v>
      </c>
      <c r="V11" s="19" t="n">
        <v>46203</v>
      </c>
      <c r="W11" s="19" t="n">
        <v>46386</v>
      </c>
      <c r="X11" s="18" t="inlineStr">
        <is>
          <t>Sin WMS el almacén expide con albaranes en papel</t>
        </is>
      </c>
    </row>
    <row r="12">
      <c r="A12" s="13" t="inlineStr">
        <is>
          <t>AST-0011</t>
        </is>
      </c>
      <c r="B12" s="14" t="inlineStr">
        <is>
          <t>VEEAM01</t>
        </is>
      </c>
      <c r="C12" s="14" t="inlineStr">
        <is>
          <t>Máquina virtual</t>
        </is>
      </c>
      <c r="D12" s="14" t="inlineStr">
        <is>
          <t>Infraestructura</t>
        </is>
      </c>
      <c r="E12" s="14" t="inlineStr">
        <is>
          <t>Producción</t>
        </is>
      </c>
      <c r="F12" s="14" t="inlineStr">
        <is>
          <t>On-premises – sala de servidores HQ Varsovia</t>
        </is>
      </c>
      <c r="G12" s="14" t="inlineStr">
        <is>
          <t>Veeam B&amp;R 12.2 · repozytoria: NAS-HQ-01, Azure</t>
        </is>
      </c>
      <c r="H12" s="14" t="inlineStr">
        <is>
          <t>Tomasz Górski – Responsable de IT</t>
        </is>
      </c>
      <c r="I12" s="14" t="inlineStr">
        <is>
          <t>Paweł Nowak</t>
        </is>
      </c>
      <c r="J12" s="14" t="inlineStr">
        <is>
          <t>AST-0002, AST-0012</t>
        </is>
      </c>
      <c r="K12" s="14" t="inlineStr">
        <is>
          <t>Confidencial</t>
        </is>
      </c>
      <c r="L12" s="14" t="inlineStr">
        <is>
          <t>Sí – empleados</t>
        </is>
      </c>
      <c r="M12" s="14" t="inlineStr">
        <is>
          <t>Crítica</t>
        </is>
      </c>
      <c r="N12" s="14" t="inlineStr">
        <is>
          <t>8 h</t>
        </is>
      </c>
      <c r="O12" s="14" t="inlineStr">
        <is>
          <t>24 h</t>
        </is>
      </c>
      <c r="P12" s="14" t="inlineStr">
        <is>
          <t>Configuración en GitLab (en cada cambio)</t>
        </is>
      </c>
      <c r="Q12" s="14" t="inlineStr">
        <is>
          <t>Zabbix</t>
        </is>
      </c>
      <c r="R12" s="14" t="inlineStr">
        <is>
          <t>Cuenta local + MFA</t>
        </is>
      </c>
      <c r="S12" s="15" t="n">
        <v>46568</v>
      </c>
      <c r="T12" s="14" t="inlineStr">
        <is>
          <t>En uso</t>
        </is>
      </c>
      <c r="U12" s="16" t="n">
        <v>14200</v>
      </c>
      <c r="V12" s="15" t="n">
        <v>46245</v>
      </c>
      <c r="W12" s="15" t="n">
        <v>46337</v>
      </c>
      <c r="X12" s="14" t="inlineStr">
        <is>
          <t>El servidor de copias es en sí un activo crítico y un objetivo</t>
        </is>
      </c>
    </row>
    <row r="13">
      <c r="A13" s="17" t="inlineStr">
        <is>
          <t>AST-0012</t>
        </is>
      </c>
      <c r="B13" s="18" t="inlineStr">
        <is>
          <t>NAS-HQ-01</t>
        </is>
      </c>
      <c r="C13" s="18" t="inlineStr">
        <is>
          <t>Soporte / copia de seguridad</t>
        </is>
      </c>
      <c r="D13" s="18" t="inlineStr">
        <is>
          <t>Infraestructura</t>
        </is>
      </c>
      <c r="E13" s="18" t="inlineStr">
        <is>
          <t>Producción</t>
        </is>
      </c>
      <c r="F13" s="18" t="inlineStr">
        <is>
          <t>On-premises – sala de servidores HQ Varsovia</t>
        </is>
      </c>
      <c r="G13" s="18" t="inlineStr">
        <is>
          <t>Synology RS3621xs+ · 96 TB brutto · RAID 6</t>
        </is>
      </c>
      <c r="H13" s="18" t="inlineStr">
        <is>
          <t>Tomasz Górski – Responsable de IT</t>
        </is>
      </c>
      <c r="I13" s="18" t="inlineStr">
        <is>
          <t>Paweł Nowak</t>
        </is>
      </c>
      <c r="J13" s="18" t="inlineStr">
        <is>
          <t>AST-0017</t>
        </is>
      </c>
      <c r="K13" s="18" t="inlineStr">
        <is>
          <t>Confidencial</t>
        </is>
      </c>
      <c r="L13" s="18" t="inlineStr">
        <is>
          <t>Sí – empleados</t>
        </is>
      </c>
      <c r="M13" s="18" t="inlineStr">
        <is>
          <t>Alta</t>
        </is>
      </c>
      <c r="N13" s="18" t="inlineStr">
        <is>
          <t>24 h</t>
        </is>
      </c>
      <c r="O13" s="18" t="inlineStr">
        <is>
          <t>24 h</t>
        </is>
      </c>
      <c r="P13" s="18" t="inlineStr">
        <is>
          <t>ESTA es la copia: blob inmutable, 90 días</t>
        </is>
      </c>
      <c r="Q13" s="18" t="inlineStr">
        <is>
          <t>Zabbix</t>
        </is>
      </c>
      <c r="R13" s="18" t="inlineStr">
        <is>
          <t>Cuenta local + MFA</t>
        </is>
      </c>
      <c r="S13" s="19" t="n">
        <v>46843</v>
      </c>
      <c r="T13" s="18" t="inlineStr">
        <is>
          <t>En uso</t>
        </is>
      </c>
      <c r="U13" s="20" t="n"/>
      <c r="V13" s="19" t="n">
        <v>46217</v>
      </c>
      <c r="W13" s="19" t="n">
        <v>46401</v>
      </c>
      <c r="X13" s="18" t="inlineStr">
        <is>
          <t>Repositorio de la primera copia; la segunda va a Azure</t>
        </is>
      </c>
    </row>
    <row r="14">
      <c r="A14" s="13" t="inlineStr">
        <is>
          <t>AST-0013</t>
        </is>
      </c>
      <c r="B14" s="14" t="inlineStr">
        <is>
          <t>FW-HQ-01/02 (klaster HA)</t>
        </is>
      </c>
      <c r="C14" s="14" t="inlineStr">
        <is>
          <t>Dispositivo de red</t>
        </is>
      </c>
      <c r="D14" s="14" t="inlineStr">
        <is>
          <t>Red</t>
        </is>
      </c>
      <c r="E14" s="14" t="inlineStr">
        <is>
          <t>Producción</t>
        </is>
      </c>
      <c r="F14" s="14" t="inlineStr">
        <is>
          <t>On-premises – sala de servidores HQ Varsovia</t>
        </is>
      </c>
      <c r="G14" s="14" t="inlineStr">
        <is>
          <t>FortiGate 200F · FortiOS 7.4 · UTM+IPS</t>
        </is>
      </c>
      <c r="H14" s="14" t="inlineStr">
        <is>
          <t>Tomasz Górski – Responsable de IT</t>
        </is>
      </c>
      <c r="I14" s="14" t="inlineStr">
        <is>
          <t>Damian Olejnik</t>
        </is>
      </c>
      <c r="J14" s="14" t="inlineStr">
        <is>
          <t>AST-0020</t>
        </is>
      </c>
      <c r="K14" s="14" t="inlineStr">
        <is>
          <t>Confidencial</t>
        </is>
      </c>
      <c r="L14" s="14" t="inlineStr">
        <is>
          <t>No</t>
        </is>
      </c>
      <c r="M14" s="14" t="inlineStr">
        <is>
          <t>Crítica</t>
        </is>
      </c>
      <c r="N14" s="14" t="inlineStr">
        <is>
          <t>2 h</t>
        </is>
      </c>
      <c r="O14" s="14" t="inlineStr">
        <is>
          <t>24 h</t>
        </is>
      </c>
      <c r="P14" s="14" t="inlineStr">
        <is>
          <t>Configuración en GitLab (en cada cambio)</t>
        </is>
      </c>
      <c r="Q14" s="14" t="inlineStr">
        <is>
          <t>Zabbix</t>
        </is>
      </c>
      <c r="R14" s="14" t="inlineStr">
        <is>
          <t>Cuenta local + MFA</t>
        </is>
      </c>
      <c r="S14" s="15" t="n">
        <v>47087</v>
      </c>
      <c r="T14" s="14" t="inlineStr">
        <is>
          <t>En uso</t>
        </is>
      </c>
      <c r="U14" s="16" t="n">
        <v>16800</v>
      </c>
      <c r="V14" s="15" t="n">
        <v>46245</v>
      </c>
      <c r="W14" s="15" t="n">
        <v>46337</v>
      </c>
      <c r="X14" s="14" t="inlineStr">
        <is>
          <t>Frontera de internet, VPN sitio a sitio y de cliente</t>
        </is>
      </c>
    </row>
    <row r="15">
      <c r="A15" s="17" t="inlineStr">
        <is>
          <t>AST-0014</t>
        </is>
      </c>
      <c r="B15" s="18" t="inlineStr">
        <is>
          <t>SW-CORE-HQ (stos 2 szt.)</t>
        </is>
      </c>
      <c r="C15" s="18" t="inlineStr">
        <is>
          <t>Dispositivo de red</t>
        </is>
      </c>
      <c r="D15" s="18" t="inlineStr">
        <is>
          <t>Red</t>
        </is>
      </c>
      <c r="E15" s="18" t="inlineStr">
        <is>
          <t>Producción</t>
        </is>
      </c>
      <c r="F15" s="18" t="inlineStr">
        <is>
          <t>On-premises – sala de servidores HQ Varsovia</t>
        </is>
      </c>
      <c r="G15" s="18" t="inlineStr">
        <is>
          <t>Cisco Catalyst C9300-48P · IOS-XE 17.12</t>
        </is>
      </c>
      <c r="H15" s="18" t="inlineStr">
        <is>
          <t>Tomasz Górski – Responsable de IT</t>
        </is>
      </c>
      <c r="I15" s="18" t="inlineStr">
        <is>
          <t>Damian Olejnik</t>
        </is>
      </c>
      <c r="J15" s="18" t="inlineStr">
        <is>
          <t>AST-0017</t>
        </is>
      </c>
      <c r="K15" s="18" t="inlineStr">
        <is>
          <t>Interna</t>
        </is>
      </c>
      <c r="L15" s="18" t="inlineStr">
        <is>
          <t>No</t>
        </is>
      </c>
      <c r="M15" s="18" t="inlineStr">
        <is>
          <t>Alta</t>
        </is>
      </c>
      <c r="N15" s="18" t="inlineStr">
        <is>
          <t>4 h</t>
        </is>
      </c>
      <c r="O15" s="18" t="inlineStr">
        <is>
          <t>24 h</t>
        </is>
      </c>
      <c r="P15" s="18" t="inlineStr">
        <is>
          <t>Configuración en GitLab (en cada cambio)</t>
        </is>
      </c>
      <c r="Q15" s="18" t="inlineStr">
        <is>
          <t>Zabbix</t>
        </is>
      </c>
      <c r="R15" s="18" t="inlineStr">
        <is>
          <t>Cuenta local + MFA</t>
        </is>
      </c>
      <c r="S15" s="19" t="n">
        <v>47238</v>
      </c>
      <c r="T15" s="18" t="inlineStr">
        <is>
          <t>En uso</t>
        </is>
      </c>
      <c r="U15" s="20" t="n">
        <v>8400</v>
      </c>
      <c r="V15" s="19" t="n">
        <v>46245</v>
      </c>
      <c r="W15" s="19" t="n">
        <v>46337</v>
      </c>
      <c r="X15" s="18" t="inlineStr">
        <is>
          <t>Núcleo de red de la sede, enrutamiento entre VLAN</t>
        </is>
      </c>
    </row>
    <row r="16">
      <c r="A16" s="13" t="inlineStr">
        <is>
          <t>AST-0015</t>
        </is>
      </c>
      <c r="B16" s="14" t="inlineStr">
        <is>
          <t>SW-ACC-HQ-01..06</t>
        </is>
      </c>
      <c r="C16" s="14" t="inlineStr">
        <is>
          <t>Dispositivo de red</t>
        </is>
      </c>
      <c r="D16" s="14" t="inlineStr">
        <is>
          <t>Red</t>
        </is>
      </c>
      <c r="E16" s="14" t="inlineStr">
        <is>
          <t>Producción</t>
        </is>
      </c>
      <c r="F16" s="14" t="inlineStr">
        <is>
          <t>On-premises – oficinas (Varsovia, Płock)</t>
        </is>
      </c>
      <c r="G16" s="14" t="inlineStr">
        <is>
          <t>Cisco CBS350 · 6 szt. · piętra 1-3</t>
        </is>
      </c>
      <c r="H16" s="14" t="inlineStr">
        <is>
          <t>Tomasz Górski – Responsable de IT</t>
        </is>
      </c>
      <c r="I16" s="14" t="inlineStr">
        <is>
          <t>Damian Olejnik</t>
        </is>
      </c>
      <c r="J16" s="14" t="inlineStr">
        <is>
          <t>AST-0014</t>
        </is>
      </c>
      <c r="K16" s="14" t="inlineStr">
        <is>
          <t>Interna</t>
        </is>
      </c>
      <c r="L16" s="14" t="inlineStr">
        <is>
          <t>No</t>
        </is>
      </c>
      <c r="M16" s="14" t="inlineStr">
        <is>
          <t>Media</t>
        </is>
      </c>
      <c r="N16" s="14" t="inlineStr">
        <is>
          <t>8 h</t>
        </is>
      </c>
      <c r="O16" s="14" t="inlineStr">
        <is>
          <t>24 h</t>
        </is>
      </c>
      <c r="P16" s="14" t="inlineStr">
        <is>
          <t>Configuración en GitLab (en cada cambio)</t>
        </is>
      </c>
      <c r="Q16" s="14" t="inlineStr">
        <is>
          <t>Zabbix</t>
        </is>
      </c>
      <c r="R16" s="14" t="inlineStr">
        <is>
          <t>Cuenta local + MFA</t>
        </is>
      </c>
      <c r="S16" s="15" t="n">
        <v>47238</v>
      </c>
      <c r="T16" s="14" t="inlineStr">
        <is>
          <t>En uso</t>
        </is>
      </c>
      <c r="U16" s="16" t="n"/>
      <c r="V16" s="15" t="n">
        <v>46161</v>
      </c>
      <c r="W16" s="15" t="n">
        <v>46345</v>
      </c>
      <c r="X16" s="14" t="inlineStr">
        <is>
          <t>Entrada agrupada: configuración y rol idénticos</t>
        </is>
      </c>
    </row>
    <row r="17">
      <c r="A17" s="17" t="inlineStr">
        <is>
          <t>AST-0016</t>
        </is>
      </c>
      <c r="B17" s="18" t="inlineStr">
        <is>
          <t>Wi-Fi HQ + Płock (28 AP)</t>
        </is>
      </c>
      <c r="C17" s="18" t="inlineStr">
        <is>
          <t>Dispositivo de red</t>
        </is>
      </c>
      <c r="D17" s="18" t="inlineStr">
        <is>
          <t>Red</t>
        </is>
      </c>
      <c r="E17" s="18" t="inlineStr">
        <is>
          <t>Producción</t>
        </is>
      </c>
      <c r="F17" s="18" t="inlineStr">
        <is>
          <t>On-premises – oficinas (Varsovia, Płock)</t>
        </is>
      </c>
      <c r="G17" s="18" t="inlineStr">
        <is>
          <t>Ubiquiti U6-Pro · kontroler UniFi na VM</t>
        </is>
      </c>
      <c r="H17" s="18" t="inlineStr">
        <is>
          <t>Tomasz Górski – Responsable de IT</t>
        </is>
      </c>
      <c r="I17" s="18" t="inlineStr">
        <is>
          <t>Damian Olejnik</t>
        </is>
      </c>
      <c r="J17" s="18" t="inlineStr">
        <is>
          <t>AST-0014</t>
        </is>
      </c>
      <c r="K17" s="18" t="inlineStr">
        <is>
          <t>Interna</t>
        </is>
      </c>
      <c r="L17" s="18" t="inlineStr">
        <is>
          <t>No</t>
        </is>
      </c>
      <c r="M17" s="18" t="inlineStr">
        <is>
          <t>Media</t>
        </is>
      </c>
      <c r="N17" s="18" t="inlineStr">
        <is>
          <t>8 h</t>
        </is>
      </c>
      <c r="O17" s="18" t="inlineStr">
        <is>
          <t>24 h</t>
        </is>
      </c>
      <c r="P17" s="18" t="inlineStr">
        <is>
          <t>Configuración en GitLab (en cada cambio)</t>
        </is>
      </c>
      <c r="Q17" s="18" t="inlineStr">
        <is>
          <t>Zabbix</t>
        </is>
      </c>
      <c r="R17" s="18" t="inlineStr">
        <is>
          <t>Cuenta local + MFA</t>
        </is>
      </c>
      <c r="S17" s="19" t="n">
        <v>47299</v>
      </c>
      <c r="T17" s="18" t="inlineStr">
        <is>
          <t>En uso</t>
        </is>
      </c>
      <c r="U17" s="20" t="n"/>
      <c r="V17" s="19" t="n">
        <v>46161</v>
      </c>
      <c r="W17" s="19" t="n">
        <v>46345</v>
      </c>
      <c r="X17" s="18" t="inlineStr">
        <is>
          <t>Red de invitados separada por VLAN de la de producción</t>
        </is>
      </c>
    </row>
    <row r="18">
      <c r="A18" s="13" t="inlineStr">
        <is>
          <t>AST-0017</t>
        </is>
      </c>
      <c r="B18" s="14" t="inlineStr">
        <is>
          <t>UPS-HQ-01</t>
        </is>
      </c>
      <c r="C18" s="14" t="inlineStr">
        <is>
          <t>Infraestructura técnica</t>
        </is>
      </c>
      <c r="D18" s="14" t="inlineStr">
        <is>
          <t>Infraestructura</t>
        </is>
      </c>
      <c r="E18" s="14" t="inlineStr">
        <is>
          <t>Producción</t>
        </is>
      </c>
      <c r="F18" s="14" t="inlineStr">
        <is>
          <t>On-premises – sala de servidores HQ Varsovia</t>
        </is>
      </c>
      <c r="G18" s="14" t="inlineStr">
        <is>
          <t>APC Symmetra LX 16 kVA · baterie wym. 2027</t>
        </is>
      </c>
      <c r="H18" s="14" t="inlineStr">
        <is>
          <t>Tomasz Górski – Responsable de IT</t>
        </is>
      </c>
      <c r="I18" s="14" t="inlineStr">
        <is>
          <t>NetSerwis Sp. z o.o.</t>
        </is>
      </c>
      <c r="J18" s="14" t="inlineStr"/>
      <c r="K18" s="14" t="inlineStr">
        <is>
          <t>Interna</t>
        </is>
      </c>
      <c r="L18" s="14" t="inlineStr">
        <is>
          <t>No</t>
        </is>
      </c>
      <c r="M18" s="14" t="inlineStr">
        <is>
          <t>Alta</t>
        </is>
      </c>
      <c r="N18" s="14" t="inlineStr">
        <is>
          <t>8 h</t>
        </is>
      </c>
      <c r="O18" s="14" t="inlineStr">
        <is>
          <t>n/a</t>
        </is>
      </c>
      <c r="P18" s="14" t="inlineStr">
        <is>
          <t>No aplica</t>
        </is>
      </c>
      <c r="Q18" s="14" t="inlineStr">
        <is>
          <t>Zabbix</t>
        </is>
      </c>
      <c r="R18" s="14" t="inlineStr">
        <is>
          <t>Acceso físico al rack</t>
        </is>
      </c>
      <c r="S18" s="15" t="n">
        <v>46538</v>
      </c>
      <c r="T18" s="14" t="inlineStr">
        <is>
          <t>En uso</t>
        </is>
      </c>
      <c r="U18" s="16" t="n">
        <v>5400</v>
      </c>
      <c r="V18" s="15" t="n">
        <v>46132</v>
      </c>
      <c r="W18" s="15" t="n">
        <v>46315</v>
      </c>
      <c r="X18" s="14" t="inlineStr">
        <is>
          <t>25 min de autonomía; baterías a sustituir en 2027</t>
        </is>
      </c>
    </row>
    <row r="19">
      <c r="A19" s="17" t="inlineStr">
        <is>
          <t>AST-0018</t>
        </is>
      </c>
      <c r="B19" s="18" t="inlineStr">
        <is>
          <t>Klimatyzacja precyzyjna serwerowni</t>
        </is>
      </c>
      <c r="C19" s="18" t="inlineStr">
        <is>
          <t>Infraestructura técnica</t>
        </is>
      </c>
      <c r="D19" s="18" t="inlineStr">
        <is>
          <t>Infraestructura</t>
        </is>
      </c>
      <c r="E19" s="18" t="inlineStr">
        <is>
          <t>Producción</t>
        </is>
      </c>
      <c r="F19" s="18" t="inlineStr">
        <is>
          <t>On-premises – sala de servidores HQ Varsovia</t>
        </is>
      </c>
      <c r="G19" s="18" t="inlineStr">
        <is>
          <t>Stulz CyberAir 3PRO · 2 jednostki N+1</t>
        </is>
      </c>
      <c r="H19" s="18" t="inlineStr">
        <is>
          <t>Tomasz Górski – Responsable de IT</t>
        </is>
      </c>
      <c r="I19" s="18" t="inlineStr">
        <is>
          <t>NetSerwis Sp. z o.o.</t>
        </is>
      </c>
      <c r="J19" s="18" t="inlineStr"/>
      <c r="K19" s="18" t="inlineStr">
        <is>
          <t>Interna</t>
        </is>
      </c>
      <c r="L19" s="18" t="inlineStr">
        <is>
          <t>No</t>
        </is>
      </c>
      <c r="M19" s="18" t="inlineStr">
        <is>
          <t>Alta</t>
        </is>
      </c>
      <c r="N19" s="18" t="inlineStr">
        <is>
          <t>8 h</t>
        </is>
      </c>
      <c r="O19" s="18" t="inlineStr">
        <is>
          <t>n/a</t>
        </is>
      </c>
      <c r="P19" s="18" t="inlineStr">
        <is>
          <t>No aplica</t>
        </is>
      </c>
      <c r="Q19" s="18" t="inlineStr">
        <is>
          <t>Zabbix</t>
        </is>
      </c>
      <c r="R19" s="18" t="inlineStr">
        <is>
          <t>Acceso físico al rack</t>
        </is>
      </c>
      <c r="S19" s="19" t="n">
        <v>46538</v>
      </c>
      <c r="T19" s="18" t="inlineStr">
        <is>
          <t>En uso</t>
        </is>
      </c>
      <c r="U19" s="20" t="n">
        <v>7200</v>
      </c>
      <c r="V19" s="19" t="n">
        <v>46132</v>
      </c>
      <c r="W19" s="19" t="n">
        <v>46315</v>
      </c>
      <c r="X19" s="18" t="inlineStr">
        <is>
          <t>Un fallo apaga la sala de servidores en 40 minutos</t>
        </is>
      </c>
    </row>
    <row r="20">
      <c r="A20" s="13" t="inlineStr">
        <is>
          <t>AST-0019</t>
        </is>
      </c>
      <c r="B20" s="14" t="inlineStr">
        <is>
          <t>Kontrola dostępu i monitoring serwerowni</t>
        </is>
      </c>
      <c r="C20" s="14" t="inlineStr">
        <is>
          <t>Infraestructura técnica</t>
        </is>
      </c>
      <c r="D20" s="14" t="inlineStr">
        <is>
          <t>Infraestructura</t>
        </is>
      </c>
      <c r="E20" s="14" t="inlineStr">
        <is>
          <t>Producción</t>
        </is>
      </c>
      <c r="F20" s="14" t="inlineStr">
        <is>
          <t>On-premises – sala de servidores HQ Varsovia</t>
        </is>
      </c>
      <c r="G20" s="14" t="inlineStr">
        <is>
          <t>Roger RACS 5 · 4 czytniki · 3 kamery</t>
        </is>
      </c>
      <c r="H20" s="14" t="inlineStr">
        <is>
          <t>Tomasz Górski – Responsable de IT</t>
        </is>
      </c>
      <c r="I20" s="14" t="inlineStr">
        <is>
          <t>NetSerwis Sp. z o.o.</t>
        </is>
      </c>
      <c r="J20" s="14" t="inlineStr"/>
      <c r="K20" s="14" t="inlineStr">
        <is>
          <t>Confidencial</t>
        </is>
      </c>
      <c r="L20" s="14" t="inlineStr">
        <is>
          <t>Sí – empleados</t>
        </is>
      </c>
      <c r="M20" s="14" t="inlineStr">
        <is>
          <t>Media</t>
        </is>
      </c>
      <c r="N20" s="14" t="inlineStr">
        <is>
          <t>24 h</t>
        </is>
      </c>
      <c r="O20" s="14" t="inlineStr">
        <is>
          <t>n/a</t>
        </is>
      </c>
      <c r="P20" s="14" t="inlineStr">
        <is>
          <t>Exportación mensual desde el panel del proveedor</t>
        </is>
      </c>
      <c r="Q20" s="14" t="inlineStr">
        <is>
          <t>Parcial (solo disponibilidad)</t>
        </is>
      </c>
      <c r="R20" s="14" t="inlineStr">
        <is>
          <t>Tarjeta de acceso + registro de entradas</t>
        </is>
      </c>
      <c r="S20" s="15" t="n">
        <v>47118</v>
      </c>
      <c r="T20" s="14" t="inlineStr">
        <is>
          <t>En uso</t>
        </is>
      </c>
      <c r="U20" s="16" t="n">
        <v>3100</v>
      </c>
      <c r="V20" s="15" t="n">
        <v>46132</v>
      </c>
      <c r="W20" s="15" t="n">
        <v>46315</v>
      </c>
      <c r="X20" s="14" t="inlineStr">
        <is>
          <t>Registro de entradas conservado 90 días (evidencia de auditoría)</t>
        </is>
      </c>
    </row>
    <row r="21">
      <c r="A21" s="17" t="inlineStr">
        <is>
          <t>AST-0020</t>
        </is>
      </c>
      <c r="B21" s="18" t="inlineStr">
        <is>
          <t>Łącze WAN HQ – Orange 1 Gb/s</t>
        </is>
      </c>
      <c r="C21" s="18" t="inlineStr">
        <is>
          <t>Enlace WAN / servicio telco</t>
        </is>
      </c>
      <c r="D21" s="18" t="inlineStr">
        <is>
          <t>Red</t>
        </is>
      </c>
      <c r="E21" s="18" t="inlineStr">
        <is>
          <t>Producción</t>
        </is>
      </c>
      <c r="F21" s="18" t="inlineStr">
        <is>
          <t>On-premises – sala de servidores HQ Varsovia</t>
        </is>
      </c>
      <c r="G21" s="18" t="inlineStr">
        <is>
          <t>ID usługi ORG-8842119 · SLA 99,7%</t>
        </is>
      </c>
      <c r="H21" s="18" t="inlineStr">
        <is>
          <t>Tomasz Górski – Responsable de IT</t>
        </is>
      </c>
      <c r="I21" s="18" t="inlineStr">
        <is>
          <t>Damian Olejnik</t>
        </is>
      </c>
      <c r="J21" s="18" t="inlineStr"/>
      <c r="K21" s="18" t="inlineStr">
        <is>
          <t>Interna</t>
        </is>
      </c>
      <c r="L21" s="18" t="inlineStr">
        <is>
          <t>No</t>
        </is>
      </c>
      <c r="M21" s="18" t="inlineStr">
        <is>
          <t>Crítica</t>
        </is>
      </c>
      <c r="N21" s="18" t="inlineStr">
        <is>
          <t>4 h</t>
        </is>
      </c>
      <c r="O21" s="18" t="inlineStr">
        <is>
          <t>n/a</t>
        </is>
      </c>
      <c r="P21" s="18" t="inlineStr">
        <is>
          <t>No aplica</t>
        </is>
      </c>
      <c r="Q21" s="18" t="inlineStr">
        <is>
          <t>Zabbix</t>
        </is>
      </c>
      <c r="R21" s="18" t="inlineStr">
        <is>
          <t>No aplica</t>
        </is>
      </c>
      <c r="S21" s="19" t="n">
        <v>46477</v>
      </c>
      <c r="T21" s="18" t="inlineStr">
        <is>
          <t>En uso</t>
        </is>
      </c>
      <c r="U21" s="20" t="n">
        <v>21600</v>
      </c>
      <c r="V21" s="19" t="n">
        <v>46245</v>
      </c>
      <c r="W21" s="19" t="n">
        <v>46337</v>
      </c>
      <c r="X21" s="18" t="inlineStr">
        <is>
          <t>Enlace de respaldo Netia 300 Mb/s con conmutación automática</t>
        </is>
      </c>
    </row>
    <row r="22">
      <c r="A22" s="13" t="inlineStr">
        <is>
          <t>AST-0021</t>
        </is>
      </c>
      <c r="B22" s="14" t="inlineStr">
        <is>
          <t>Łącze WAN Płock – Netia 500 Mb/s</t>
        </is>
      </c>
      <c r="C22" s="14" t="inlineStr">
        <is>
          <t>Enlace WAN / servicio telco</t>
        </is>
      </c>
      <c r="D22" s="14" t="inlineStr">
        <is>
          <t>Red</t>
        </is>
      </c>
      <c r="E22" s="14" t="inlineStr">
        <is>
          <t>Producción</t>
        </is>
      </c>
      <c r="F22" s="14" t="inlineStr">
        <is>
          <t>On-premises – planta de Płock</t>
        </is>
      </c>
      <c r="G22" s="14" t="inlineStr">
        <is>
          <t>ID usługi NET-5590233 · SLA 99,5%</t>
        </is>
      </c>
      <c r="H22" s="14" t="inlineStr">
        <is>
          <t>Marek Zieliński – Director de Producción</t>
        </is>
      </c>
      <c r="I22" s="14" t="inlineStr">
        <is>
          <t>Damian Olejnik</t>
        </is>
      </c>
      <c r="J22" s="14" t="inlineStr"/>
      <c r="K22" s="14" t="inlineStr">
        <is>
          <t>Interna</t>
        </is>
      </c>
      <c r="L22" s="14" t="inlineStr">
        <is>
          <t>No</t>
        </is>
      </c>
      <c r="M22" s="14" t="inlineStr">
        <is>
          <t>Crítica</t>
        </is>
      </c>
      <c r="N22" s="14" t="inlineStr">
        <is>
          <t>4 h</t>
        </is>
      </c>
      <c r="O22" s="14" t="inlineStr">
        <is>
          <t>n/a</t>
        </is>
      </c>
      <c r="P22" s="14" t="inlineStr">
        <is>
          <t>No aplica</t>
        </is>
      </c>
      <c r="Q22" s="14" t="inlineStr">
        <is>
          <t>Zabbix</t>
        </is>
      </c>
      <c r="R22" s="14" t="inlineStr">
        <is>
          <t>No aplica</t>
        </is>
      </c>
      <c r="S22" s="15" t="n">
        <v>46477</v>
      </c>
      <c r="T22" s="14" t="inlineStr">
        <is>
          <t>En uso</t>
        </is>
      </c>
      <c r="U22" s="16" t="n">
        <v>14400</v>
      </c>
      <c r="V22" s="15" t="n">
        <v>46245</v>
      </c>
      <c r="W22" s="15" t="n">
        <v>46337</v>
      </c>
      <c r="X22" s="14" t="inlineStr">
        <is>
          <t>Sin enlace de respaldo – riesgo aceptado por la dirección</t>
        </is>
      </c>
    </row>
    <row r="23">
      <c r="A23" s="17" t="inlineStr">
        <is>
          <t>AST-0022</t>
        </is>
      </c>
      <c r="B23" s="18" t="inlineStr">
        <is>
          <t>SCADA linii lakierniczej</t>
        </is>
      </c>
      <c r="C23" s="18" t="inlineStr">
        <is>
          <t>Dispositivo OT / industrial</t>
        </is>
      </c>
      <c r="D23" s="18" t="inlineStr">
        <is>
          <t>Aplicación</t>
        </is>
      </c>
      <c r="E23" s="18" t="inlineStr">
        <is>
          <t>Producción OT</t>
        </is>
      </c>
      <c r="F23" s="18" t="inlineStr">
        <is>
          <t>On-premises – planta de Płock</t>
        </is>
      </c>
      <c r="G23" s="18" t="inlineStr">
        <is>
          <t>AVEVA InTouch 2020 R2 · stacja OT-SCADA-01</t>
        </is>
      </c>
      <c r="H23" s="18" t="inlineStr">
        <is>
          <t>Marek Zieliński – Director de Producción</t>
        </is>
      </c>
      <c r="I23" s="18" t="inlineStr">
        <is>
          <t>Paweł Nowak</t>
        </is>
      </c>
      <c r="J23" s="18" t="inlineStr">
        <is>
          <t>AST-0023</t>
        </is>
      </c>
      <c r="K23" s="18" t="inlineStr">
        <is>
          <t>Confidencial</t>
        </is>
      </c>
      <c r="L23" s="18" t="inlineStr">
        <is>
          <t>No</t>
        </is>
      </c>
      <c r="M23" s="18" t="inlineStr">
        <is>
          <t>Crítica</t>
        </is>
      </c>
      <c r="N23" s="18" t="inlineStr">
        <is>
          <t>2 h</t>
        </is>
      </c>
      <c r="O23" s="18" t="inlineStr">
        <is>
          <t>8 h</t>
        </is>
      </c>
      <c r="P23" s="18" t="inlineStr">
        <is>
          <t>Veeam → NAS + Azure, 30 días</t>
        </is>
      </c>
      <c r="Q23" s="18" t="inlineStr">
        <is>
          <t>Parcial (solo disponibilidad)</t>
        </is>
      </c>
      <c r="R23" s="18" t="inlineStr">
        <is>
          <t>Cuenta local, sin MFA</t>
        </is>
      </c>
      <c r="S23" s="19" t="n">
        <v>46660</v>
      </c>
      <c r="T23" s="18" t="inlineStr">
        <is>
          <t>En uso</t>
        </is>
      </c>
      <c r="U23" s="20" t="n">
        <v>12000</v>
      </c>
      <c r="V23" s="19" t="n">
        <v>46182</v>
      </c>
      <c r="W23" s="19" t="n">
        <v>46365</v>
      </c>
      <c r="X23" s="18" t="inlineStr">
        <is>
          <t>Red OT segmentada; sin acceso desde la LAN de oficina</t>
        </is>
      </c>
    </row>
    <row r="24">
      <c r="A24" s="13" t="inlineStr">
        <is>
          <t>AST-0023</t>
        </is>
      </c>
      <c r="B24" s="14" t="inlineStr">
        <is>
          <t>Sterowniki PLC linii L1-L4</t>
        </is>
      </c>
      <c r="C24" s="14" t="inlineStr">
        <is>
          <t>Dispositivo OT / industrial</t>
        </is>
      </c>
      <c r="D24" s="14" t="inlineStr">
        <is>
          <t>Infraestructura</t>
        </is>
      </c>
      <c r="E24" s="14" t="inlineStr">
        <is>
          <t>Producción OT</t>
        </is>
      </c>
      <c r="F24" s="14" t="inlineStr">
        <is>
          <t>On-premises – planta de Płock</t>
        </is>
      </c>
      <c r="G24" s="14" t="inlineStr">
        <is>
          <t>Siemens SIMATIC S7-1500 · 4 szt.</t>
        </is>
      </c>
      <c r="H24" s="14" t="inlineStr">
        <is>
          <t>Marek Zieliński – Director de Producción</t>
        </is>
      </c>
      <c r="I24" s="14" t="inlineStr">
        <is>
          <t>Automatyka Serwis S.A.</t>
        </is>
      </c>
      <c r="J24" s="14" t="inlineStr"/>
      <c r="K24" s="14" t="inlineStr">
        <is>
          <t>Confidencial</t>
        </is>
      </c>
      <c r="L24" s="14" t="inlineStr">
        <is>
          <t>No</t>
        </is>
      </c>
      <c r="M24" s="14" t="inlineStr">
        <is>
          <t>Alta</t>
        </is>
      </c>
      <c r="N24" s="14" t="inlineStr">
        <is>
          <t>8 h</t>
        </is>
      </c>
      <c r="O24" s="14" t="inlineStr">
        <is>
          <t>n/a</t>
        </is>
      </c>
      <c r="P24" s="14" t="inlineStr">
        <is>
          <t>Configuración en GitLab (en cada cambio)</t>
        </is>
      </c>
      <c r="Q24" s="14" t="inlineStr">
        <is>
          <t>Parcial (solo disponibilidad)</t>
        </is>
      </c>
      <c r="R24" s="14" t="inlineStr">
        <is>
          <t>Acceso físico al rack</t>
        </is>
      </c>
      <c r="S24" s="15" t="n">
        <v>47787</v>
      </c>
      <c r="T24" s="14" t="inlineStr">
        <is>
          <t>En uso</t>
        </is>
      </c>
      <c r="U24" s="16" t="n"/>
      <c r="V24" s="15" t="n">
        <v>46182</v>
      </c>
      <c r="W24" s="15" t="n">
        <v>46365</v>
      </c>
      <c r="X24" s="14" t="inlineStr">
        <is>
          <t>El programa del PLC es propiedad intelectual; la copia la tiene el proveedor</t>
        </is>
      </c>
    </row>
    <row r="25">
      <c r="A25" s="17" t="inlineStr">
        <is>
          <t>AST-0024</t>
        </is>
      </c>
      <c r="B25" s="18" t="inlineStr">
        <is>
          <t>Sieć OT – przełączniki i firewall segmentujący</t>
        </is>
      </c>
      <c r="C25" s="18" t="inlineStr">
        <is>
          <t>Dispositivo de red</t>
        </is>
      </c>
      <c r="D25" s="18" t="inlineStr">
        <is>
          <t>Red</t>
        </is>
      </c>
      <c r="E25" s="18" t="inlineStr">
        <is>
          <t>Producción OT</t>
        </is>
      </c>
      <c r="F25" s="18" t="inlineStr">
        <is>
          <t>On-premises – planta de Płock</t>
        </is>
      </c>
      <c r="G25" s="18" t="inlineStr">
        <is>
          <t>Moxa EDS-518A · FortiGate 60F</t>
        </is>
      </c>
      <c r="H25" s="18" t="inlineStr">
        <is>
          <t>Marek Zieliński – Director de Producción</t>
        </is>
      </c>
      <c r="I25" s="18" t="inlineStr">
        <is>
          <t>Damian Olejnik</t>
        </is>
      </c>
      <c r="J25" s="18" t="inlineStr"/>
      <c r="K25" s="18" t="inlineStr">
        <is>
          <t>Confidencial</t>
        </is>
      </c>
      <c r="L25" s="18" t="inlineStr">
        <is>
          <t>No</t>
        </is>
      </c>
      <c r="M25" s="18" t="inlineStr">
        <is>
          <t>Alta</t>
        </is>
      </c>
      <c r="N25" s="18" t="inlineStr">
        <is>
          <t>4 h</t>
        </is>
      </c>
      <c r="O25" s="18" t="inlineStr">
        <is>
          <t>n/a</t>
        </is>
      </c>
      <c r="P25" s="18" t="inlineStr">
        <is>
          <t>Configuración en GitLab (en cada cambio)</t>
        </is>
      </c>
      <c r="Q25" s="18" t="inlineStr">
        <is>
          <t>Zabbix</t>
        </is>
      </c>
      <c r="R25" s="18" t="inlineStr">
        <is>
          <t>Cuenta local + MFA</t>
        </is>
      </c>
      <c r="S25" s="19" t="n">
        <v>47087</v>
      </c>
      <c r="T25" s="18" t="inlineStr">
        <is>
          <t>En uso</t>
        </is>
      </c>
      <c r="U25" s="20" t="n">
        <v>4200</v>
      </c>
      <c r="V25" s="19" t="n">
        <v>46182</v>
      </c>
      <c r="W25" s="19" t="n">
        <v>46365</v>
      </c>
      <c r="X25" s="18" t="inlineStr">
        <is>
          <t>Único cruce OT-IT: una regla hacia el servidor SCADA</t>
        </is>
      </c>
    </row>
    <row r="26">
      <c r="A26" s="13" t="inlineStr">
        <is>
          <t>AST-0025</t>
        </is>
      </c>
      <c r="B26" s="14" t="inlineStr">
        <is>
          <t>Terminale magazynowe Zebra TC22 (24 szt.)</t>
        </is>
      </c>
      <c r="C26" s="14" t="inlineStr">
        <is>
          <t>Dispositivo móvil</t>
        </is>
      </c>
      <c r="D26" s="14" t="inlineStr">
        <is>
          <t>Puesto de trabajo</t>
        </is>
      </c>
      <c r="E26" s="14" t="inlineStr">
        <is>
          <t>Producción OT</t>
        </is>
      </c>
      <c r="F26" s="14" t="inlineStr">
        <is>
          <t>On-premises – planta de Płock</t>
        </is>
      </c>
      <c r="G26" s="14" t="inlineStr">
        <is>
          <t>Android 13 · zarządzane w Intune</t>
        </is>
      </c>
      <c r="H26" s="14" t="inlineStr">
        <is>
          <t>Joanna Mazur – Responsable de Logística</t>
        </is>
      </c>
      <c r="I26" s="14" t="inlineStr">
        <is>
          <t>Paweł Nowak</t>
        </is>
      </c>
      <c r="J26" s="14" t="inlineStr">
        <is>
          <t>AST-0010, AST-0016</t>
        </is>
      </c>
      <c r="K26" s="14" t="inlineStr">
        <is>
          <t>Interna</t>
        </is>
      </c>
      <c r="L26" s="14" t="inlineStr">
        <is>
          <t>No</t>
        </is>
      </c>
      <c r="M26" s="14" t="inlineStr">
        <is>
          <t>Alta</t>
        </is>
      </c>
      <c r="N26" s="14" t="inlineStr">
        <is>
          <t>8 h</t>
        </is>
      </c>
      <c r="O26" s="14" t="inlineStr">
        <is>
          <t>n/a</t>
        </is>
      </c>
      <c r="P26" s="14" t="inlineStr">
        <is>
          <t>Imagen del sistema + perfil en OneDrive</t>
        </is>
      </c>
      <c r="Q26" s="14" t="inlineStr">
        <is>
          <t>Intune + Defender</t>
        </is>
      </c>
      <c r="R26" s="14" t="inlineStr">
        <is>
          <t>Entra ID + MFA</t>
        </is>
      </c>
      <c r="S26" s="15" t="n">
        <v>47299</v>
      </c>
      <c r="T26" s="14" t="inlineStr">
        <is>
          <t>En uso</t>
        </is>
      </c>
      <c r="U26" s="16" t="n"/>
      <c r="V26" s="15" t="n">
        <v>46182</v>
      </c>
      <c r="W26" s="15" t="n">
        <v>46365</v>
      </c>
      <c r="X26" s="14" t="inlineStr">
        <is>
          <t>Entrada agrupada; los números de serie están en Intune</t>
        </is>
      </c>
    </row>
    <row r="27">
      <c r="A27" s="17" t="inlineStr">
        <is>
          <t>AST-0026</t>
        </is>
      </c>
      <c r="B27" s="18" t="inlineStr">
        <is>
          <t>Drukarki etykiet Zebra ZT411 (6 szt.)</t>
        </is>
      </c>
      <c r="C27" s="18" t="inlineStr">
        <is>
          <t>Dispositivo OT / industrial</t>
        </is>
      </c>
      <c r="D27" s="18" t="inlineStr">
        <is>
          <t>Puesto de trabajo</t>
        </is>
      </c>
      <c r="E27" s="18" t="inlineStr">
        <is>
          <t>Producción OT</t>
        </is>
      </c>
      <c r="F27" s="18" t="inlineStr">
        <is>
          <t>On-premises – planta de Płock</t>
        </is>
      </c>
      <c r="G27" s="18" t="inlineStr">
        <is>
          <t>Firmware V93 · etykiety wysyłkowe i SSCC</t>
        </is>
      </c>
      <c r="H27" s="18" t="inlineStr">
        <is>
          <t>Joanna Mazur – Responsable de Logística</t>
        </is>
      </c>
      <c r="I27" s="18" t="inlineStr">
        <is>
          <t>Paweł Nowak</t>
        </is>
      </c>
      <c r="J27" s="18" t="inlineStr">
        <is>
          <t>AST-0010</t>
        </is>
      </c>
      <c r="K27" s="18" t="inlineStr">
        <is>
          <t>Interna</t>
        </is>
      </c>
      <c r="L27" s="18" t="inlineStr">
        <is>
          <t>No</t>
        </is>
      </c>
      <c r="M27" s="18" t="inlineStr">
        <is>
          <t>Media</t>
        </is>
      </c>
      <c r="N27" s="18" t="inlineStr">
        <is>
          <t>24 h</t>
        </is>
      </c>
      <c r="O27" s="18" t="inlineStr">
        <is>
          <t>n/a</t>
        </is>
      </c>
      <c r="P27" s="18" t="inlineStr">
        <is>
          <t>No aplica</t>
        </is>
      </c>
      <c r="Q27" s="18" t="inlineStr">
        <is>
          <t>Parcial (solo disponibilidad)</t>
        </is>
      </c>
      <c r="R27" s="18" t="inlineStr">
        <is>
          <t>Cuenta local, sin MFA</t>
        </is>
      </c>
      <c r="S27" s="19" t="n">
        <v>47299</v>
      </c>
      <c r="T27" s="18" t="inlineStr">
        <is>
          <t>En uso</t>
        </is>
      </c>
      <c r="U27" s="20" t="n"/>
      <c r="V27" s="19" t="n">
        <v>46161</v>
      </c>
      <c r="W27" s="19" t="n">
        <v>46345</v>
      </c>
      <c r="X27" s="18" t="inlineStr">
        <is>
          <t>Sin etiquetas SSCC no sale ninguna paleta</t>
        </is>
      </c>
    </row>
    <row r="28">
      <c r="A28" s="13" t="inlineStr">
        <is>
          <t>AST-0027</t>
        </is>
      </c>
      <c r="B28" s="14" t="inlineStr">
        <is>
          <t>Tenant Entra ID – nordvent.onmicrosoft.com</t>
        </is>
      </c>
      <c r="C28" s="14" t="inlineStr">
        <is>
          <t>Identidad y acceso</t>
        </is>
      </c>
      <c r="D28" s="14" t="inlineStr">
        <is>
          <t>Identidad</t>
        </is>
      </c>
      <c r="E28" s="14" t="inlineStr">
        <is>
          <t>Producción</t>
        </is>
      </c>
      <c r="F28" s="14" t="inlineStr">
        <is>
          <t>Microsoft 365 – región UE</t>
        </is>
      </c>
      <c r="G28" s="14" t="inlineStr">
        <is>
          <t>Tenant ID 4c81f0e2-…-9ab3 · 214 kont</t>
        </is>
      </c>
      <c r="H28" s="14" t="inlineStr">
        <is>
          <t>Tomasz Górski – Responsable de IT</t>
        </is>
      </c>
      <c r="I28" s="14" t="inlineStr">
        <is>
          <t>Paweł Nowak</t>
        </is>
      </c>
      <c r="J28" s="14" t="inlineStr"/>
      <c r="K28" s="14" t="inlineStr">
        <is>
          <t>Estrictamente confidencial</t>
        </is>
      </c>
      <c r="L28" s="14" t="inlineStr">
        <is>
          <t>Sí – empleados</t>
        </is>
      </c>
      <c r="M28" s="14" t="inlineStr">
        <is>
          <t>Crítica</t>
        </is>
      </c>
      <c r="N28" s="14" t="inlineStr">
        <is>
          <t>1 h</t>
        </is>
      </c>
      <c r="O28" s="14" t="inlineStr">
        <is>
          <t>n/a</t>
        </is>
      </c>
      <c r="P28" s="14" t="inlineStr">
        <is>
          <t>Ninguna</t>
        </is>
      </c>
      <c r="Q28" s="14" t="inlineStr">
        <is>
          <t>Azure Monitor</t>
        </is>
      </c>
      <c r="R28" s="14" t="inlineStr">
        <is>
          <t>Entra ID + MFA + PIM (acceso temporal)</t>
        </is>
      </c>
      <c r="S28" s="15" t="n"/>
      <c r="T28" s="14" t="inlineStr">
        <is>
          <t>En uso</t>
        </is>
      </c>
      <c r="U28" s="16" t="n"/>
      <c r="V28" s="15" t="n">
        <v>46245</v>
      </c>
      <c r="W28" s="15" t="n">
        <v>46337</v>
      </c>
      <c r="X28" s="14" t="inlineStr">
        <is>
          <t>La base del acceso a todo lo demás; la configuración del tenant no tiene copia: brecha a cerrar</t>
        </is>
      </c>
    </row>
    <row r="29">
      <c r="A29" s="17" t="inlineStr">
        <is>
          <t>AST-0028</t>
        </is>
      </c>
      <c r="B29" s="18" t="inlineStr">
        <is>
          <t>Microsoft 365 E3 (186 licencji)</t>
        </is>
      </c>
      <c r="C29" s="18" t="inlineStr">
        <is>
          <t>Servicio SaaS</t>
        </is>
      </c>
      <c r="D29" s="18" t="inlineStr">
        <is>
          <t>Plataforma</t>
        </is>
      </c>
      <c r="E29" s="18" t="inlineStr">
        <is>
          <t>Producción</t>
        </is>
      </c>
      <c r="F29" s="18" t="inlineStr">
        <is>
          <t>Microsoft 365 – región UE</t>
        </is>
      </c>
      <c r="G29" s="18" t="inlineStr">
        <is>
          <t>Umowa CSP · odnowienie 2027-02-28</t>
        </is>
      </c>
      <c r="H29" s="18" t="inlineStr">
        <is>
          <t>Zarząd Nordvent Systems – Dirección</t>
        </is>
      </c>
      <c r="I29" s="18" t="inlineStr">
        <is>
          <t>Paweł Nowak</t>
        </is>
      </c>
      <c r="J29" s="18" t="inlineStr">
        <is>
          <t>AST-0027</t>
        </is>
      </c>
      <c r="K29" s="18" t="inlineStr">
        <is>
          <t>Confidencial</t>
        </is>
      </c>
      <c r="L29" s="18" t="inlineStr">
        <is>
          <t>Sí – empleados</t>
        </is>
      </c>
      <c r="M29" s="18" t="inlineStr">
        <is>
          <t>Crítica</t>
        </is>
      </c>
      <c r="N29" s="18" t="inlineStr">
        <is>
          <t>4 h</t>
        </is>
      </c>
      <c r="O29" s="18" t="inlineStr">
        <is>
          <t>24 h</t>
        </is>
      </c>
      <c r="P29" s="18" t="inlineStr">
        <is>
          <t>Veeam Backup for M365, 90 días</t>
        </is>
      </c>
      <c r="Q29" s="18" t="inlineStr">
        <is>
          <t>Página de estado del proveedor</t>
        </is>
      </c>
      <c r="R29" s="18" t="inlineStr">
        <is>
          <t>SSO desde Entra ID + MFA</t>
        </is>
      </c>
      <c r="S29" s="19" t="n">
        <v>46446</v>
      </c>
      <c r="T29" s="18" t="inlineStr">
        <is>
          <t>En uso</t>
        </is>
      </c>
      <c r="U29" s="20" t="n">
        <v>221000</v>
      </c>
      <c r="V29" s="19" t="n">
        <v>46245</v>
      </c>
      <c r="W29" s="19" t="n">
        <v>46337</v>
      </c>
      <c r="X29" s="18" t="inlineStr">
        <is>
          <t>La mayor partida individual del presupuesto de IT</t>
        </is>
      </c>
    </row>
    <row r="30">
      <c r="A30" s="13" t="inlineStr">
        <is>
          <t>AST-0029</t>
        </is>
      </c>
      <c r="B30" s="14" t="inlineStr">
        <is>
          <t>Exchange Online – poczta firmowa</t>
        </is>
      </c>
      <c r="C30" s="14" t="inlineStr">
        <is>
          <t>Servicio SaaS</t>
        </is>
      </c>
      <c r="D30" s="14" t="inlineStr">
        <is>
          <t>Aplicación</t>
        </is>
      </c>
      <c r="E30" s="14" t="inlineStr">
        <is>
          <t>Producción</t>
        </is>
      </c>
      <c r="F30" s="14" t="inlineStr">
        <is>
          <t>Microsoft 365 – región UE</t>
        </is>
      </c>
      <c r="G30" s="14" t="inlineStr">
        <is>
          <t>186 skrzynek · 12 skrzynek współdzielonych</t>
        </is>
      </c>
      <c r="H30" s="14" t="inlineStr">
        <is>
          <t>Zarząd Nordvent Systems – Dirección</t>
        </is>
      </c>
      <c r="I30" s="14" t="inlineStr">
        <is>
          <t>Paweł Nowak</t>
        </is>
      </c>
      <c r="J30" s="14" t="inlineStr">
        <is>
          <t>AST-0028</t>
        </is>
      </c>
      <c r="K30" s="14" t="inlineStr">
        <is>
          <t>Confidencial</t>
        </is>
      </c>
      <c r="L30" s="14" t="inlineStr">
        <is>
          <t>Sí – contactos comerciales</t>
        </is>
      </c>
      <c r="M30" s="14" t="inlineStr">
        <is>
          <t>Crítica</t>
        </is>
      </c>
      <c r="N30" s="14" t="inlineStr">
        <is>
          <t>4 h</t>
        </is>
      </c>
      <c r="O30" s="14" t="inlineStr">
        <is>
          <t>1 h</t>
        </is>
      </c>
      <c r="P30" s="14" t="inlineStr">
        <is>
          <t>Veeam Backup for M365, 90 días</t>
        </is>
      </c>
      <c r="Q30" s="14" t="inlineStr">
        <is>
          <t>Página de estado del proveedor</t>
        </is>
      </c>
      <c r="R30" s="14" t="inlineStr">
        <is>
          <t>SSO desde Entra ID + MFA</t>
        </is>
      </c>
      <c r="S30" s="15" t="n"/>
      <c r="T30" s="14" t="inlineStr">
        <is>
          <t>En uso</t>
        </is>
      </c>
      <c r="U30" s="16" t="n"/>
      <c r="V30" s="15" t="n">
        <v>46245</v>
      </c>
      <c r="W30" s="15" t="n">
        <v>46337</v>
      </c>
      <c r="X30" s="14" t="inlineStr">
        <is>
          <t>Reglas de reenvío revisadas cada trimestre</t>
        </is>
      </c>
    </row>
    <row r="31">
      <c r="A31" s="17" t="inlineStr">
        <is>
          <t>AST-0030</t>
        </is>
      </c>
      <c r="B31" s="18" t="inlineStr">
        <is>
          <t>SharePoint Online + OneDrive</t>
        </is>
      </c>
      <c r="C31" s="18" t="inlineStr">
        <is>
          <t>Servicio SaaS</t>
        </is>
      </c>
      <c r="D31" s="18" t="inlineStr">
        <is>
          <t>Datos</t>
        </is>
      </c>
      <c r="E31" s="18" t="inlineStr">
        <is>
          <t>Producción</t>
        </is>
      </c>
      <c r="F31" s="18" t="inlineStr">
        <is>
          <t>Microsoft 365 – región UE</t>
        </is>
      </c>
      <c r="G31" s="18" t="inlineStr">
        <is>
          <t>9 witryn zespołów · 4,1 TB</t>
        </is>
      </c>
      <c r="H31" s="18" t="inlineStr">
        <is>
          <t>Zarząd Nordvent Systems – Dirección</t>
        </is>
      </c>
      <c r="I31" s="18" t="inlineStr">
        <is>
          <t>Paweł Nowak</t>
        </is>
      </c>
      <c r="J31" s="18" t="inlineStr">
        <is>
          <t>AST-0028</t>
        </is>
      </c>
      <c r="K31" s="18" t="inlineStr">
        <is>
          <t>Confidencial</t>
        </is>
      </c>
      <c r="L31" s="18" t="inlineStr">
        <is>
          <t>Sí – empleados</t>
        </is>
      </c>
      <c r="M31" s="18" t="inlineStr">
        <is>
          <t>Alta</t>
        </is>
      </c>
      <c r="N31" s="18" t="inlineStr">
        <is>
          <t>8 h</t>
        </is>
      </c>
      <c r="O31" s="18" t="inlineStr">
        <is>
          <t>24 h</t>
        </is>
      </c>
      <c r="P31" s="18" t="inlineStr">
        <is>
          <t>Veeam Backup for M365, 90 días</t>
        </is>
      </c>
      <c r="Q31" s="18" t="inlineStr">
        <is>
          <t>Página de estado del proveedor</t>
        </is>
      </c>
      <c r="R31" s="18" t="inlineStr">
        <is>
          <t>SSO desde Entra ID + MFA</t>
        </is>
      </c>
      <c r="S31" s="19" t="n"/>
      <c r="T31" s="18" t="inlineStr">
        <is>
          <t>En uso</t>
        </is>
      </c>
      <c r="U31" s="20" t="n"/>
      <c r="V31" s="19" t="n">
        <v>46203</v>
      </c>
      <c r="W31" s="19" t="n">
        <v>46386</v>
      </c>
      <c r="X31" s="18" t="inlineStr">
        <is>
          <t>Los enlaces externos caducan a los 30 días</t>
        </is>
      </c>
    </row>
    <row r="32">
      <c r="A32" s="13" t="inlineStr">
        <is>
          <t>AST-0031</t>
        </is>
      </c>
      <c r="B32" s="14" t="inlineStr">
        <is>
          <t>Microsoft Teams</t>
        </is>
      </c>
      <c r="C32" s="14" t="inlineStr">
        <is>
          <t>Servicio SaaS</t>
        </is>
      </c>
      <c r="D32" s="14" t="inlineStr">
        <is>
          <t>Aplicación</t>
        </is>
      </c>
      <c r="E32" s="14" t="inlineStr">
        <is>
          <t>Producción</t>
        </is>
      </c>
      <c r="F32" s="14" t="inlineStr">
        <is>
          <t>Microsoft 365 – región UE</t>
        </is>
      </c>
      <c r="G32" s="14" t="inlineStr">
        <is>
          <t>42 zespoły · integracja z telefonią</t>
        </is>
      </c>
      <c r="H32" s="14" t="inlineStr">
        <is>
          <t>Zarząd Nordvent Systems – Dirección</t>
        </is>
      </c>
      <c r="I32" s="14" t="inlineStr">
        <is>
          <t>Paweł Nowak</t>
        </is>
      </c>
      <c r="J32" s="14" t="inlineStr">
        <is>
          <t>AST-0028</t>
        </is>
      </c>
      <c r="K32" s="14" t="inlineStr">
        <is>
          <t>Interna</t>
        </is>
      </c>
      <c r="L32" s="14" t="inlineStr">
        <is>
          <t>Sí – empleados</t>
        </is>
      </c>
      <c r="M32" s="14" t="inlineStr">
        <is>
          <t>Alta</t>
        </is>
      </c>
      <c r="N32" s="14" t="inlineStr">
        <is>
          <t>4 h</t>
        </is>
      </c>
      <c r="O32" s="14" t="inlineStr">
        <is>
          <t>24 h</t>
        </is>
      </c>
      <c r="P32" s="14" t="inlineStr">
        <is>
          <t>Veeam Backup for M365, 90 días</t>
        </is>
      </c>
      <c r="Q32" s="14" t="inlineStr">
        <is>
          <t>Página de estado del proveedor</t>
        </is>
      </c>
      <c r="R32" s="14" t="inlineStr">
        <is>
          <t>SSO desde Entra ID + MFA</t>
        </is>
      </c>
      <c r="S32" s="15" t="n"/>
      <c r="T32" s="14" t="inlineStr">
        <is>
          <t>En uso</t>
        </is>
      </c>
      <c r="U32" s="16" t="n"/>
      <c r="V32" s="15" t="n">
        <v>46203</v>
      </c>
      <c r="W32" s="15" t="n">
        <v>46386</v>
      </c>
      <c r="X32" s="14" t="inlineStr">
        <is>
          <t>Canal de comunicación de emergencia – descrito en el runbook</t>
        </is>
      </c>
    </row>
    <row r="33">
      <c r="A33" s="17" t="inlineStr">
        <is>
          <t>AST-0032</t>
        </is>
      </c>
      <c r="B33" s="18" t="inlineStr">
        <is>
          <t>Intune + Defender for Endpoint</t>
        </is>
      </c>
      <c r="C33" s="18" t="inlineStr">
        <is>
          <t>Servicio SaaS</t>
        </is>
      </c>
      <c r="D33" s="18" t="inlineStr">
        <is>
          <t>Puesto de trabajo</t>
        </is>
      </c>
      <c r="E33" s="18" t="inlineStr">
        <is>
          <t>Producción</t>
        </is>
      </c>
      <c r="F33" s="18" t="inlineStr">
        <is>
          <t>Microsoft 365 – región UE</t>
        </is>
      </c>
      <c r="G33" s="18" t="inlineStr">
        <is>
          <t>198 urządzeń zarządzanych</t>
        </is>
      </c>
      <c r="H33" s="18" t="inlineStr">
        <is>
          <t>Tomasz Górski – Responsable de IT</t>
        </is>
      </c>
      <c r="I33" s="18" t="inlineStr">
        <is>
          <t>Paweł Nowak</t>
        </is>
      </c>
      <c r="J33" s="18" t="inlineStr">
        <is>
          <t>AST-0027</t>
        </is>
      </c>
      <c r="K33" s="18" t="inlineStr">
        <is>
          <t>Confidencial</t>
        </is>
      </c>
      <c r="L33" s="18" t="inlineStr">
        <is>
          <t>Sí – empleados</t>
        </is>
      </c>
      <c r="M33" s="18" t="inlineStr">
        <is>
          <t>Alta</t>
        </is>
      </c>
      <c r="N33" s="18" t="inlineStr">
        <is>
          <t>8 h</t>
        </is>
      </c>
      <c r="O33" s="18" t="inlineStr">
        <is>
          <t>24 h</t>
        </is>
      </c>
      <c r="P33" s="18" t="inlineStr">
        <is>
          <t>Solo del lado del proveedor</t>
        </is>
      </c>
      <c r="Q33" s="18" t="inlineStr">
        <is>
          <t>Azure Monitor</t>
        </is>
      </c>
      <c r="R33" s="18" t="inlineStr">
        <is>
          <t>Entra ID + MFA + PIM (acceso temporal)</t>
        </is>
      </c>
      <c r="S33" s="19" t="n"/>
      <c r="T33" s="18" t="inlineStr">
        <is>
          <t>En uso</t>
        </is>
      </c>
      <c r="U33" s="20" t="n"/>
      <c r="V33" s="19" t="n">
        <v>46245</v>
      </c>
      <c r="W33" s="19" t="n">
        <v>46337</v>
      </c>
      <c r="X33" s="18" t="inlineStr">
        <is>
          <t>Fuente de verdad de dispositivos – su exportación alimenta este registro</t>
        </is>
      </c>
    </row>
    <row r="34">
      <c r="A34" s="13" t="inlineStr">
        <is>
          <t>AST-0033</t>
        </is>
      </c>
      <c r="B34" s="14" t="inlineStr">
        <is>
          <t>Subskrypcja Azure – sub-nordvent-prod</t>
        </is>
      </c>
      <c r="C34" s="14" t="inlineStr">
        <is>
          <t>Cuenta / suscripción cloud</t>
        </is>
      </c>
      <c r="D34" s="14" t="inlineStr">
        <is>
          <t>Plataforma</t>
        </is>
      </c>
      <c r="E34" s="14" t="inlineStr">
        <is>
          <t>Producción</t>
        </is>
      </c>
      <c r="F34" s="14" t="inlineStr">
        <is>
          <t>Azure – West Europe</t>
        </is>
      </c>
      <c r="G34" s="14" t="inlineStr">
        <is>
          <t>ID 8f2c14ab-…-77d1 · MG: Nordvent-Prod</t>
        </is>
      </c>
      <c r="H34" s="14" t="inlineStr">
        <is>
          <t>Tomasz Górski – Responsable de IT</t>
        </is>
      </c>
      <c r="I34" s="14" t="inlineStr">
        <is>
          <t>Michał Kaczmarek</t>
        </is>
      </c>
      <c r="J34" s="14" t="inlineStr">
        <is>
          <t>AST-0027</t>
        </is>
      </c>
      <c r="K34" s="14" t="inlineStr">
        <is>
          <t>Confidencial</t>
        </is>
      </c>
      <c r="L34" s="14" t="inlineStr">
        <is>
          <t>Sí – empleados</t>
        </is>
      </c>
      <c r="M34" s="14" t="inlineStr">
        <is>
          <t>Alta</t>
        </is>
      </c>
      <c r="N34" s="14" t="inlineStr">
        <is>
          <t>4 h</t>
        </is>
      </c>
      <c r="O34" s="14" t="inlineStr">
        <is>
          <t>n/a</t>
        </is>
      </c>
      <c r="P34" s="14" t="inlineStr">
        <is>
          <t>Configuración en GitLab (en cada cambio)</t>
        </is>
      </c>
      <c r="Q34" s="14" t="inlineStr">
        <is>
          <t>Azure Monitor</t>
        </is>
      </c>
      <c r="R34" s="14" t="inlineStr">
        <is>
          <t>Entra ID + MFA + PIM (acceso temporal)</t>
        </is>
      </c>
      <c r="S34" s="15" t="n"/>
      <c r="T34" s="14" t="inlineStr">
        <is>
          <t>En uso</t>
        </is>
      </c>
      <c r="U34" s="16" t="n"/>
      <c r="V34" s="15" t="n">
        <v>46245</v>
      </c>
      <c r="W34" s="15" t="n">
        <v>46337</v>
      </c>
      <c r="X34" s="14" t="inlineStr">
        <is>
          <t>Alertas de presupuesto al 80% y 100% del límite</t>
        </is>
      </c>
    </row>
    <row r="35">
      <c r="A35" s="17" t="inlineStr">
        <is>
          <t>AST-0034</t>
        </is>
      </c>
      <c r="B35" s="18" t="inlineStr">
        <is>
          <t>Azure Virtual Desktop – pula avd-fin-01</t>
        </is>
      </c>
      <c r="C35" s="18" t="inlineStr">
        <is>
          <t>Máquina virtual</t>
        </is>
      </c>
      <c r="D35" s="18" t="inlineStr">
        <is>
          <t>Puesto de trabajo</t>
        </is>
      </c>
      <c r="E35" s="18" t="inlineStr">
        <is>
          <t>Producción</t>
        </is>
      </c>
      <c r="F35" s="18" t="inlineStr">
        <is>
          <t>Azure – West Europe</t>
        </is>
      </c>
      <c r="G35" s="18" t="inlineStr">
        <is>
          <t>14 sesji · Windows 11 multi-session</t>
        </is>
      </c>
      <c r="H35" s="18" t="inlineStr">
        <is>
          <t>Anna Wiśniewska – Director Financiero</t>
        </is>
      </c>
      <c r="I35" s="18" t="inlineStr">
        <is>
          <t>Paweł Nowak</t>
        </is>
      </c>
      <c r="J35" s="18" t="inlineStr">
        <is>
          <t>AST-0033, AST-0027</t>
        </is>
      </c>
      <c r="K35" s="18" t="inlineStr">
        <is>
          <t>Estrictamente confidencial</t>
        </is>
      </c>
      <c r="L35" s="18" t="inlineStr">
        <is>
          <t>Sí – contactos comerciales</t>
        </is>
      </c>
      <c r="M35" s="18" t="inlineStr">
        <is>
          <t>Alta</t>
        </is>
      </c>
      <c r="N35" s="18" t="inlineStr">
        <is>
          <t>8 h</t>
        </is>
      </c>
      <c r="O35" s="18" t="inlineStr">
        <is>
          <t>24 h</t>
        </is>
      </c>
      <c r="P35" s="18" t="inlineStr">
        <is>
          <t>Azure Backup, 30 días</t>
        </is>
      </c>
      <c r="Q35" s="18" t="inlineStr">
        <is>
          <t>Azure Monitor</t>
        </is>
      </c>
      <c r="R35" s="18" t="inlineStr">
        <is>
          <t>Entra ID + MFA + PIM (acceso temporal)</t>
        </is>
      </c>
      <c r="S35" s="19" t="n"/>
      <c r="T35" s="18" t="inlineStr">
        <is>
          <t>En uso</t>
        </is>
      </c>
      <c r="U35" s="20" t="n">
        <v>38400</v>
      </c>
      <c r="V35" s="19" t="n">
        <v>46203</v>
      </c>
      <c r="W35" s="19" t="n">
        <v>46386</v>
      </c>
      <c r="X35" s="18" t="inlineStr">
        <is>
          <t>Finanzas trabaja en remoto sobre datos que nunca bajan al portátil</t>
        </is>
      </c>
    </row>
    <row r="36">
      <c r="A36" s="13" t="inlineStr">
        <is>
          <t>AST-0035</t>
        </is>
      </c>
      <c r="B36" s="14" t="inlineStr">
        <is>
          <t>Storage Account stnordventbkp01</t>
        </is>
      </c>
      <c r="C36" s="14" t="inlineStr">
        <is>
          <t>Almacenamiento de datos</t>
        </is>
      </c>
      <c r="D36" s="14" t="inlineStr">
        <is>
          <t>Datos</t>
        </is>
      </c>
      <c r="E36" s="14" t="inlineStr">
        <is>
          <t>Contingencia (DR)</t>
        </is>
      </c>
      <c r="F36" s="14" t="inlineStr">
        <is>
          <t>Azure – West Europe</t>
        </is>
      </c>
      <c r="G36" s="14" t="inlineStr">
        <is>
          <t>Blob · immutable (WORM) · 18 TB</t>
        </is>
      </c>
      <c r="H36" s="14" t="inlineStr">
        <is>
          <t>Tomasz Górski – Responsable de IT</t>
        </is>
      </c>
      <c r="I36" s="14" t="inlineStr">
        <is>
          <t>Paweł Nowak</t>
        </is>
      </c>
      <c r="J36" s="14" t="inlineStr">
        <is>
          <t>AST-0033</t>
        </is>
      </c>
      <c r="K36" s="14" t="inlineStr">
        <is>
          <t>Estrictamente confidencial</t>
        </is>
      </c>
      <c r="L36" s="14" t="inlineStr">
        <is>
          <t>Sí – empleados</t>
        </is>
      </c>
      <c r="M36" s="14" t="inlineStr">
        <is>
          <t>Crítica</t>
        </is>
      </c>
      <c r="N36" s="14" t="inlineStr">
        <is>
          <t>8 h</t>
        </is>
      </c>
      <c r="O36" s="14" t="inlineStr">
        <is>
          <t>24 h</t>
        </is>
      </c>
      <c r="P36" s="14" t="inlineStr">
        <is>
          <t>ESTA es la copia: blob inmutable, 90 días</t>
        </is>
      </c>
      <c r="Q36" s="14" t="inlineStr">
        <is>
          <t>Azure Monitor</t>
        </is>
      </c>
      <c r="R36" s="14" t="inlineStr">
        <is>
          <t>Entra ID + MFA + PIM (acceso temporal)</t>
        </is>
      </c>
      <c r="S36" s="15" t="n"/>
      <c r="T36" s="14" t="inlineStr">
        <is>
          <t>En uso</t>
        </is>
      </c>
      <c r="U36" s="16" t="n">
        <v>27600</v>
      </c>
      <c r="V36" s="15" t="n">
        <v>46245</v>
      </c>
      <c r="W36" s="15" t="n">
        <v>46337</v>
      </c>
      <c r="X36" s="14" t="inlineStr">
        <is>
          <t>Copia externa; borrado bloqueado durante 90 días</t>
        </is>
      </c>
    </row>
    <row r="37">
      <c r="A37" s="17" t="inlineStr">
        <is>
          <t>AST-0036</t>
        </is>
      </c>
      <c r="B37" s="18" t="inlineStr">
        <is>
          <t>Azure Key Vault – kv-nordvent-prod</t>
        </is>
      </c>
      <c r="C37" s="18" t="inlineStr">
        <is>
          <t>Identidad y acceso</t>
        </is>
      </c>
      <c r="D37" s="18" t="inlineStr">
        <is>
          <t>Identidad</t>
        </is>
      </c>
      <c r="E37" s="18" t="inlineStr">
        <is>
          <t>Producción</t>
        </is>
      </c>
      <c r="F37" s="18" t="inlineStr">
        <is>
          <t>Azure – West Europe</t>
        </is>
      </c>
      <c r="G37" s="18" t="inlineStr">
        <is>
          <t>Sekrety CI/CD, certyfikaty, klucze API</t>
        </is>
      </c>
      <c r="H37" s="18" t="inlineStr">
        <is>
          <t>Tomasz Górski – Responsable de IT</t>
        </is>
      </c>
      <c r="I37" s="18" t="inlineStr">
        <is>
          <t>Michał Kaczmarek</t>
        </is>
      </c>
      <c r="J37" s="18" t="inlineStr">
        <is>
          <t>AST-0033</t>
        </is>
      </c>
      <c r="K37" s="18" t="inlineStr">
        <is>
          <t>Estrictamente confidencial</t>
        </is>
      </c>
      <c r="L37" s="18" t="inlineStr">
        <is>
          <t>No</t>
        </is>
      </c>
      <c r="M37" s="18" t="inlineStr">
        <is>
          <t>Alta</t>
        </is>
      </c>
      <c r="N37" s="18" t="inlineStr">
        <is>
          <t>2 h</t>
        </is>
      </c>
      <c r="O37" s="18" t="inlineStr">
        <is>
          <t>24 h</t>
        </is>
      </c>
      <c r="P37" s="18" t="inlineStr">
        <is>
          <t>Azure Backup, 30 días</t>
        </is>
      </c>
      <c r="Q37" s="18" t="inlineStr">
        <is>
          <t>Azure Monitor</t>
        </is>
      </c>
      <c r="R37" s="18" t="inlineStr">
        <is>
          <t>Entra ID + MFA + PIM (acceso temporal)</t>
        </is>
      </c>
      <c r="S37" s="19" t="n"/>
      <c r="T37" s="18" t="inlineStr">
        <is>
          <t>En uso</t>
        </is>
      </c>
      <c r="U37" s="20" t="n"/>
      <c r="V37" s="19" t="n">
        <v>46245</v>
      </c>
      <c r="W37" s="19" t="n">
        <v>46337</v>
      </c>
      <c r="X37" s="18" t="inlineStr">
        <is>
          <t>Perder el acceso bloquea despliegues e integraciones</t>
        </is>
      </c>
    </row>
    <row r="38">
      <c r="A38" s="13" t="inlineStr">
        <is>
          <t>AST-0037</t>
        </is>
      </c>
      <c r="B38" s="14" t="inlineStr">
        <is>
          <t>Azure VPN Gateway (site-to-site do HQ)</t>
        </is>
      </c>
      <c r="C38" s="14" t="inlineStr">
        <is>
          <t>Dispositivo de red</t>
        </is>
      </c>
      <c r="D38" s="14" t="inlineStr">
        <is>
          <t>Red</t>
        </is>
      </c>
      <c r="E38" s="14" t="inlineStr">
        <is>
          <t>Producción</t>
        </is>
      </c>
      <c r="F38" s="14" t="inlineStr">
        <is>
          <t>Azure – West Europe</t>
        </is>
      </c>
      <c r="G38" s="14" t="inlineStr">
        <is>
          <t>VpnGw2AZ · tunel do FW-HQ-01</t>
        </is>
      </c>
      <c r="H38" s="14" t="inlineStr">
        <is>
          <t>Tomasz Górski – Responsable de IT</t>
        </is>
      </c>
      <c r="I38" s="14" t="inlineStr">
        <is>
          <t>Damian Olejnik</t>
        </is>
      </c>
      <c r="J38" s="14" t="inlineStr">
        <is>
          <t>AST-0033, AST-0013</t>
        </is>
      </c>
      <c r="K38" s="14" t="inlineStr">
        <is>
          <t>Interna</t>
        </is>
      </c>
      <c r="L38" s="14" t="inlineStr">
        <is>
          <t>No</t>
        </is>
      </c>
      <c r="M38" s="14" t="inlineStr">
        <is>
          <t>Alta</t>
        </is>
      </c>
      <c r="N38" s="14" t="inlineStr">
        <is>
          <t>4 h</t>
        </is>
      </c>
      <c r="O38" s="14" t="inlineStr">
        <is>
          <t>n/a</t>
        </is>
      </c>
      <c r="P38" s="14" t="inlineStr">
        <is>
          <t>Configuración en GitLab (en cada cambio)</t>
        </is>
      </c>
      <c r="Q38" s="14" t="inlineStr">
        <is>
          <t>Azure Monitor</t>
        </is>
      </c>
      <c r="R38" s="14" t="inlineStr">
        <is>
          <t>Entra ID + MFA + PIM (acceso temporal)</t>
        </is>
      </c>
      <c r="S38" s="15" t="n"/>
      <c r="T38" s="14" t="inlineStr">
        <is>
          <t>En uso</t>
        </is>
      </c>
      <c r="U38" s="16" t="n">
        <v>6900</v>
      </c>
      <c r="V38" s="15" t="n">
        <v>46203</v>
      </c>
      <c r="W38" s="15" t="n">
        <v>46386</v>
      </c>
      <c r="X38" s="14" t="inlineStr">
        <is>
          <t>El certificado del túnel caduca el 2027-01-22 – recordatorio en calendario</t>
        </is>
      </c>
    </row>
    <row r="39">
      <c r="A39" s="17" t="inlineStr">
        <is>
          <t>AST-0038</t>
        </is>
      </c>
      <c r="B39" s="18" t="inlineStr">
        <is>
          <t>Konto AWS – nordvent-prod</t>
        </is>
      </c>
      <c r="C39" s="18" t="inlineStr">
        <is>
          <t>Cuenta / suscripción cloud</t>
        </is>
      </c>
      <c r="D39" s="18" t="inlineStr">
        <is>
          <t>Plataforma</t>
        </is>
      </c>
      <c r="E39" s="18" t="inlineStr">
        <is>
          <t>Producción</t>
        </is>
      </c>
      <c r="F39" s="18" t="inlineStr">
        <is>
          <t>AWS – eu-central-1</t>
        </is>
      </c>
      <c r="G39" s="18" t="inlineStr">
        <is>
          <t>403912885671 · OU Production</t>
        </is>
      </c>
      <c r="H39" s="18" t="inlineStr">
        <is>
          <t>Michał Kaczmarek – Responsable de E-commerce</t>
        </is>
      </c>
      <c r="I39" s="18" t="inlineStr">
        <is>
          <t>Michał Kaczmarek</t>
        </is>
      </c>
      <c r="J39" s="18" t="inlineStr">
        <is>
          <t>AST-0027</t>
        </is>
      </c>
      <c r="K39" s="18" t="inlineStr">
        <is>
          <t>Confidencial</t>
        </is>
      </c>
      <c r="L39" s="18" t="inlineStr">
        <is>
          <t>Sí – clientes</t>
        </is>
      </c>
      <c r="M39" s="18" t="inlineStr">
        <is>
          <t>Alta</t>
        </is>
      </c>
      <c r="N39" s="18" t="inlineStr">
        <is>
          <t>4 h</t>
        </is>
      </c>
      <c r="O39" s="18" t="inlineStr">
        <is>
          <t>n/a</t>
        </is>
      </c>
      <c r="P39" s="18" t="inlineStr">
        <is>
          <t>Configuración en GitLab (en cada cambio)</t>
        </is>
      </c>
      <c r="Q39" s="18" t="inlineStr">
        <is>
          <t>CloudWatch + alarmas</t>
        </is>
      </c>
      <c r="R39" s="18" t="inlineStr">
        <is>
          <t>AWS IAM Identity Center + MFA</t>
        </is>
      </c>
      <c r="S39" s="19" t="n"/>
      <c r="T39" s="18" t="inlineStr">
        <is>
          <t>En uso</t>
        </is>
      </c>
      <c r="U39" s="20" t="n"/>
      <c r="V39" s="19" t="n">
        <v>46245</v>
      </c>
      <c r="W39" s="19" t="n">
        <v>46337</v>
      </c>
      <c r="X39" s="18" t="inlineStr">
        <is>
          <t>Cuenta root protegida con llave FIDO2 guardada en la caja fuerte</t>
        </is>
      </c>
    </row>
    <row r="40">
      <c r="A40" s="13" t="inlineStr">
        <is>
          <t>AST-0039</t>
        </is>
      </c>
      <c r="B40" s="14" t="inlineStr">
        <is>
          <t>Konto AWS – nordvent-nonprod</t>
        </is>
      </c>
      <c r="C40" s="14" t="inlineStr">
        <is>
          <t>Cuenta / suscripción cloud</t>
        </is>
      </c>
      <c r="D40" s="14" t="inlineStr">
        <is>
          <t>Plataforma</t>
        </is>
      </c>
      <c r="E40" s="14" t="inlineStr">
        <is>
          <t>Pruebas</t>
        </is>
      </c>
      <c r="F40" s="14" t="inlineStr">
        <is>
          <t>AWS – eu-central-1</t>
        </is>
      </c>
      <c r="G40" s="14" t="inlineStr">
        <is>
          <t>918233047765 · OU Sandbox</t>
        </is>
      </c>
      <c r="H40" s="14" t="inlineStr">
        <is>
          <t>Michał Kaczmarek – Responsable de E-commerce</t>
        </is>
      </c>
      <c r="I40" s="14" t="inlineStr">
        <is>
          <t>Michał Kaczmarek</t>
        </is>
      </c>
      <c r="J40" s="14" t="inlineStr">
        <is>
          <t>AST-0027</t>
        </is>
      </c>
      <c r="K40" s="14" t="inlineStr">
        <is>
          <t>Interna</t>
        </is>
      </c>
      <c r="L40" s="14" t="inlineStr">
        <is>
          <t>No</t>
        </is>
      </c>
      <c r="M40" s="14" t="inlineStr">
        <is>
          <t>Baja</t>
        </is>
      </c>
      <c r="N40" s="14" t="inlineStr">
        <is>
          <t>5 dni</t>
        </is>
      </c>
      <c r="O40" s="14" t="inlineStr">
        <is>
          <t>n/a</t>
        </is>
      </c>
      <c r="P40" s="14" t="inlineStr">
        <is>
          <t>Ninguna</t>
        </is>
      </c>
      <c r="Q40" s="14" t="inlineStr">
        <is>
          <t>CloudWatch + alarmas</t>
        </is>
      </c>
      <c r="R40" s="14" t="inlineStr">
        <is>
          <t>AWS IAM Identity Center + MFA</t>
        </is>
      </c>
      <c r="S40" s="15" t="n"/>
      <c r="T40" s="14" t="inlineStr">
        <is>
          <t>En uso</t>
        </is>
      </c>
      <c r="U40" s="16" t="n"/>
      <c r="V40" s="15" t="n">
        <v>46161</v>
      </c>
      <c r="W40" s="15" t="n">
        <v>46345</v>
      </c>
      <c r="X40" s="14" t="inlineStr">
        <is>
          <t>Presupuesto de 1500 PLN/mes con apagado automático de recursos</t>
        </is>
      </c>
    </row>
    <row r="41">
      <c r="A41" s="17" t="inlineStr">
        <is>
          <t>AST-0040</t>
        </is>
      </c>
      <c r="B41" s="18" t="inlineStr">
        <is>
          <t>AWS IAM Identity Center</t>
        </is>
      </c>
      <c r="C41" s="18" t="inlineStr">
        <is>
          <t>Identidad y acceso</t>
        </is>
      </c>
      <c r="D41" s="18" t="inlineStr">
        <is>
          <t>Identidad</t>
        </is>
      </c>
      <c r="E41" s="18" t="inlineStr">
        <is>
          <t>Producción</t>
        </is>
      </c>
      <c r="F41" s="18" t="inlineStr">
        <is>
          <t>AWS – servicio global</t>
        </is>
      </c>
      <c r="G41" s="18" t="inlineStr">
        <is>
          <t>Federacja z Entra ID · 11 użytkowników</t>
        </is>
      </c>
      <c r="H41" s="18" t="inlineStr">
        <is>
          <t>Tomasz Górski – Responsable de IT</t>
        </is>
      </c>
      <c r="I41" s="18" t="inlineStr">
        <is>
          <t>Michał Kaczmarek</t>
        </is>
      </c>
      <c r="J41" s="18" t="inlineStr">
        <is>
          <t>AST-0027, AST-0038</t>
        </is>
      </c>
      <c r="K41" s="18" t="inlineStr">
        <is>
          <t>Estrictamente confidencial</t>
        </is>
      </c>
      <c r="L41" s="18" t="inlineStr">
        <is>
          <t>No</t>
        </is>
      </c>
      <c r="M41" s="18" t="inlineStr">
        <is>
          <t>Alta</t>
        </is>
      </c>
      <c r="N41" s="18" t="inlineStr">
        <is>
          <t>4 h</t>
        </is>
      </c>
      <c r="O41" s="18" t="inlineStr">
        <is>
          <t>n/a</t>
        </is>
      </c>
      <c r="P41" s="18" t="inlineStr">
        <is>
          <t>Configuración en GitLab (en cada cambio)</t>
        </is>
      </c>
      <c r="Q41" s="18" t="inlineStr">
        <is>
          <t>CloudWatch + alarmas</t>
        </is>
      </c>
      <c r="R41" s="18" t="inlineStr">
        <is>
          <t>AWS IAM Identity Center + MFA</t>
        </is>
      </c>
      <c r="S41" s="19" t="n"/>
      <c r="T41" s="18" t="inlineStr">
        <is>
          <t>En uso</t>
        </is>
      </c>
      <c r="U41" s="20" t="n"/>
      <c r="V41" s="19" t="n">
        <v>46245</v>
      </c>
      <c r="W41" s="19" t="n">
        <v>46337</v>
      </c>
      <c r="X41" s="18" t="inlineStr">
        <is>
          <t>Se acabaron las claves IAM permanentes en los portátiles</t>
        </is>
      </c>
    </row>
    <row r="42">
      <c r="A42" s="13" t="inlineStr">
        <is>
          <t>AST-0041</t>
        </is>
      </c>
      <c r="B42" s="14" t="inlineStr">
        <is>
          <t>ECS Fargate – ecs-b2b-prod</t>
        </is>
      </c>
      <c r="C42" s="14" t="inlineStr">
        <is>
          <t>Contenedor / servicio</t>
        </is>
      </c>
      <c r="D42" s="14" t="inlineStr">
        <is>
          <t>Aplicación</t>
        </is>
      </c>
      <c r="E42" s="14" t="inlineStr">
        <is>
          <t>Producción</t>
        </is>
      </c>
      <c r="F42" s="14" t="inlineStr">
        <is>
          <t>AWS – eu-central-1</t>
        </is>
      </c>
      <c r="G42" s="14" t="inlineStr">
        <is>
          <t>6 zadań · portal b2b.nordvent.pl</t>
        </is>
      </c>
      <c r="H42" s="14" t="inlineStr">
        <is>
          <t>Michał Kaczmarek – Responsable de E-commerce</t>
        </is>
      </c>
      <c r="I42" s="14" t="inlineStr">
        <is>
          <t>Michał Kaczmarek</t>
        </is>
      </c>
      <c r="J42" s="14" t="inlineStr">
        <is>
          <t>AST-0038, AST-0042</t>
        </is>
      </c>
      <c r="K42" s="14" t="inlineStr">
        <is>
          <t>Confidencial</t>
        </is>
      </c>
      <c r="L42" s="14" t="inlineStr">
        <is>
          <t>Sí – clientes</t>
        </is>
      </c>
      <c r="M42" s="14" t="inlineStr">
        <is>
          <t>Crítica</t>
        </is>
      </c>
      <c r="N42" s="14" t="inlineStr">
        <is>
          <t>1 h</t>
        </is>
      </c>
      <c r="O42" s="14" t="inlineStr">
        <is>
          <t>15 min</t>
        </is>
      </c>
      <c r="P42" s="14" t="inlineStr">
        <is>
          <t>Configuración en GitLab (en cada cambio)</t>
        </is>
      </c>
      <c r="Q42" s="14" t="inlineStr">
        <is>
          <t>CloudWatch + alarmas</t>
        </is>
      </c>
      <c r="R42" s="14" t="inlineStr">
        <is>
          <t>AWS IAM Identity Center + MFA</t>
        </is>
      </c>
      <c r="S42" s="15" t="n"/>
      <c r="T42" s="14" t="inlineStr">
        <is>
          <t>En uso</t>
        </is>
      </c>
      <c r="U42" s="16" t="n">
        <v>62000</v>
      </c>
      <c r="V42" s="15" t="n">
        <v>46245</v>
      </c>
      <c r="W42" s="15" t="n">
        <v>46337</v>
      </c>
      <c r="X42" s="14" t="inlineStr">
        <is>
          <t>Portal de pedidos B2B – 41% de la facturación</t>
        </is>
      </c>
    </row>
    <row r="43">
      <c r="A43" s="17" t="inlineStr">
        <is>
          <t>AST-0042</t>
        </is>
      </c>
      <c r="B43" s="18" t="inlineStr">
        <is>
          <t>RDS PostgreSQL 16 – rds-b2b-prod</t>
        </is>
      </c>
      <c r="C43" s="18" t="inlineStr">
        <is>
          <t>Base de datos</t>
        </is>
      </c>
      <c r="D43" s="18" t="inlineStr">
        <is>
          <t>Datos</t>
        </is>
      </c>
      <c r="E43" s="18" t="inlineStr">
        <is>
          <t>Producción</t>
        </is>
      </c>
      <c r="F43" s="18" t="inlineStr">
        <is>
          <t>AWS – eu-central-1</t>
        </is>
      </c>
      <c r="G43" s="18" t="inlineStr">
        <is>
          <t>db.m6g.large · Multi-AZ · 340 GB</t>
        </is>
      </c>
      <c r="H43" s="18" t="inlineStr">
        <is>
          <t>Michał Kaczmarek – Responsable de E-commerce</t>
        </is>
      </c>
      <c r="I43" s="18" t="inlineStr">
        <is>
          <t>Michał Kaczmarek</t>
        </is>
      </c>
      <c r="J43" s="18" t="inlineStr">
        <is>
          <t>AST-0038</t>
        </is>
      </c>
      <c r="K43" s="18" t="inlineStr">
        <is>
          <t>Estrictamente confidencial</t>
        </is>
      </c>
      <c r="L43" s="18" t="inlineStr">
        <is>
          <t>Sí – clientes</t>
        </is>
      </c>
      <c r="M43" s="18" t="inlineStr">
        <is>
          <t>Crítica</t>
        </is>
      </c>
      <c r="N43" s="18" t="inlineStr">
        <is>
          <t>1 h</t>
        </is>
      </c>
      <c r="O43" s="18" t="inlineStr">
        <is>
          <t>5 min</t>
        </is>
      </c>
      <c r="P43" s="18" t="inlineStr">
        <is>
          <t>Snapshots automáticos, 35 días</t>
        </is>
      </c>
      <c r="Q43" s="18" t="inlineStr">
        <is>
          <t>CloudWatch + alarmas</t>
        </is>
      </c>
      <c r="R43" s="18" t="inlineStr">
        <is>
          <t>AWS IAM Identity Center + MFA</t>
        </is>
      </c>
      <c r="S43" s="19" t="n">
        <v>47066</v>
      </c>
      <c r="T43" s="18" t="inlineStr">
        <is>
          <t>En uso</t>
        </is>
      </c>
      <c r="U43" s="20" t="n">
        <v>44000</v>
      </c>
      <c r="V43" s="19" t="n">
        <v>46245</v>
      </c>
      <c r="W43" s="19" t="n">
        <v>46337</v>
      </c>
      <c r="X43" s="18" t="inlineStr">
        <is>
          <t>Pedidos, precios contractuales y datos de socios</t>
        </is>
      </c>
    </row>
    <row r="44">
      <c r="A44" s="13" t="inlineStr">
        <is>
          <t>AST-0043</t>
        </is>
      </c>
      <c r="B44" s="14" t="inlineStr">
        <is>
          <t>ElastiCache Redis – redis-b2b-prod</t>
        </is>
      </c>
      <c r="C44" s="14" t="inlineStr">
        <is>
          <t>Base de datos</t>
        </is>
      </c>
      <c r="D44" s="14" t="inlineStr">
        <is>
          <t>Plataforma</t>
        </is>
      </c>
      <c r="E44" s="14" t="inlineStr">
        <is>
          <t>Producción</t>
        </is>
      </c>
      <c r="F44" s="14" t="inlineStr">
        <is>
          <t>AWS – eu-central-1</t>
        </is>
      </c>
      <c r="G44" s="14" t="inlineStr">
        <is>
          <t>cache.t4g.medium · sesje i koszyki</t>
        </is>
      </c>
      <c r="H44" s="14" t="inlineStr">
        <is>
          <t>Michał Kaczmarek – Responsable de E-commerce</t>
        </is>
      </c>
      <c r="I44" s="14" t="inlineStr">
        <is>
          <t>Michał Kaczmarek</t>
        </is>
      </c>
      <c r="J44" s="14" t="inlineStr">
        <is>
          <t>AST-0038</t>
        </is>
      </c>
      <c r="K44" s="14" t="inlineStr">
        <is>
          <t>Confidencial</t>
        </is>
      </c>
      <c r="L44" s="14" t="inlineStr">
        <is>
          <t>Sí – clientes</t>
        </is>
      </c>
      <c r="M44" s="14" t="inlineStr">
        <is>
          <t>Alta</t>
        </is>
      </c>
      <c r="N44" s="14" t="inlineStr">
        <is>
          <t>1 h</t>
        </is>
      </c>
      <c r="O44" s="14" t="inlineStr">
        <is>
          <t>n/a</t>
        </is>
      </c>
      <c r="P44" s="14" t="inlineStr">
        <is>
          <t>No aplica</t>
        </is>
      </c>
      <c r="Q44" s="14" t="inlineStr">
        <is>
          <t>CloudWatch + alarmas</t>
        </is>
      </c>
      <c r="R44" s="14" t="inlineStr">
        <is>
          <t>AWS IAM Identity Center + MFA</t>
        </is>
      </c>
      <c r="S44" s="15" t="n"/>
      <c r="T44" s="14" t="inlineStr">
        <is>
          <t>En uso</t>
        </is>
      </c>
      <c r="U44" s="16" t="n">
        <v>9600</v>
      </c>
      <c r="V44" s="15" t="n">
        <v>46203</v>
      </c>
      <c r="W44" s="15" t="n">
        <v>46386</v>
      </c>
      <c r="X44" s="14" t="inlineStr">
        <is>
          <t>Su pérdida desconecta usuarios, no pierde pedidos</t>
        </is>
      </c>
    </row>
    <row r="45">
      <c r="A45" s="17" t="inlineStr">
        <is>
          <t>AST-0044</t>
        </is>
      </c>
      <c r="B45" s="18" t="inlineStr">
        <is>
          <t>S3 – nordvent-b2b-media</t>
        </is>
      </c>
      <c r="C45" s="18" t="inlineStr">
        <is>
          <t>Almacenamiento de datos</t>
        </is>
      </c>
      <c r="D45" s="18" t="inlineStr">
        <is>
          <t>Datos</t>
        </is>
      </c>
      <c r="E45" s="18" t="inlineStr">
        <is>
          <t>Producción</t>
        </is>
      </c>
      <c r="F45" s="18" t="inlineStr">
        <is>
          <t>AWS – eu-central-1</t>
        </is>
      </c>
      <c r="G45" s="18" t="inlineStr">
        <is>
          <t>1,4 TB · karty katalogowe, DWG, zdjęcia</t>
        </is>
      </c>
      <c r="H45" s="18" t="inlineStr">
        <is>
          <t>Michał Kaczmarek – Responsable de E-commerce</t>
        </is>
      </c>
      <c r="I45" s="18" t="inlineStr">
        <is>
          <t>Michał Kaczmarek</t>
        </is>
      </c>
      <c r="J45" s="18" t="inlineStr">
        <is>
          <t>AST-0038</t>
        </is>
      </c>
      <c r="K45" s="18" t="inlineStr">
        <is>
          <t>Interna</t>
        </is>
      </c>
      <c r="L45" s="18" t="inlineStr">
        <is>
          <t>No</t>
        </is>
      </c>
      <c r="M45" s="18" t="inlineStr">
        <is>
          <t>Alta</t>
        </is>
      </c>
      <c r="N45" s="18" t="inlineStr">
        <is>
          <t>8 h</t>
        </is>
      </c>
      <c r="O45" s="18" t="inlineStr">
        <is>
          <t>24 h</t>
        </is>
      </c>
      <c r="P45" s="18" t="inlineStr">
        <is>
          <t>Versionado + replicación a Glacier</t>
        </is>
      </c>
      <c r="Q45" s="18" t="inlineStr">
        <is>
          <t>CloudWatch + alarmas</t>
        </is>
      </c>
      <c r="R45" s="18" t="inlineStr">
        <is>
          <t>AWS IAM Identity Center + MFA</t>
        </is>
      </c>
      <c r="S45" s="19" t="n"/>
      <c r="T45" s="18" t="inlineStr">
        <is>
          <t>En uso</t>
        </is>
      </c>
      <c r="U45" s="20" t="n">
        <v>3800</v>
      </c>
      <c r="V45" s="19" t="n">
        <v>46203</v>
      </c>
      <c r="W45" s="19" t="n">
        <v>46386</v>
      </c>
      <c r="X45" s="18" t="inlineStr">
        <is>
          <t>Acceso público bloqueado a nivel de cuenta</t>
        </is>
      </c>
    </row>
    <row r="46">
      <c r="A46" s="13" t="inlineStr">
        <is>
          <t>AST-0045</t>
        </is>
      </c>
      <c r="B46" s="14" t="inlineStr">
        <is>
          <t>S3 – nordvent-backup-vault</t>
        </is>
      </c>
      <c r="C46" s="14" t="inlineStr">
        <is>
          <t>Almacenamiento de datos</t>
        </is>
      </c>
      <c r="D46" s="14" t="inlineStr">
        <is>
          <t>Datos</t>
        </is>
      </c>
      <c r="E46" s="14" t="inlineStr">
        <is>
          <t>Contingencia (DR)</t>
        </is>
      </c>
      <c r="F46" s="14" t="inlineStr">
        <is>
          <t>AWS – eu-central-1</t>
        </is>
      </c>
      <c r="G46" s="14" t="inlineStr">
        <is>
          <t>Object Lock (compliance) · 9 TB</t>
        </is>
      </c>
      <c r="H46" s="14" t="inlineStr">
        <is>
          <t>Tomasz Górski – Responsable de IT</t>
        </is>
      </c>
      <c r="I46" s="14" t="inlineStr">
        <is>
          <t>Michał Kaczmarek</t>
        </is>
      </c>
      <c r="J46" s="14" t="inlineStr">
        <is>
          <t>AST-0038</t>
        </is>
      </c>
      <c r="K46" s="14" t="inlineStr">
        <is>
          <t>Estrictamente confidencial</t>
        </is>
      </c>
      <c r="L46" s="14" t="inlineStr">
        <is>
          <t>Sí – clientes</t>
        </is>
      </c>
      <c r="M46" s="14" t="inlineStr">
        <is>
          <t>Crítica</t>
        </is>
      </c>
      <c r="N46" s="14" t="inlineStr">
        <is>
          <t>8 h</t>
        </is>
      </c>
      <c r="O46" s="14" t="inlineStr">
        <is>
          <t>24 h</t>
        </is>
      </c>
      <c r="P46" s="14" t="inlineStr">
        <is>
          <t>ESTA es la copia: S3 Object Lock, 365 días</t>
        </is>
      </c>
      <c r="Q46" s="14" t="inlineStr">
        <is>
          <t>CloudWatch + alarmas</t>
        </is>
      </c>
      <c r="R46" s="14" t="inlineStr">
        <is>
          <t>AWS IAM Identity Center + MFA</t>
        </is>
      </c>
      <c r="S46" s="15" t="n"/>
      <c r="T46" s="14" t="inlineStr">
        <is>
          <t>En uso</t>
        </is>
      </c>
      <c r="U46" s="16" t="n">
        <v>11400</v>
      </c>
      <c r="V46" s="15" t="n">
        <v>46245</v>
      </c>
      <c r="W46" s="15" t="n">
        <v>46337</v>
      </c>
      <c r="X46" s="14" t="inlineStr">
        <is>
          <t>Tercera copia según la regla 3-2-1; cuenta AWS separada</t>
        </is>
      </c>
    </row>
    <row r="47">
      <c r="A47" s="17" t="inlineStr">
        <is>
          <t>AST-0046</t>
        </is>
      </c>
      <c r="B47" s="18" t="inlineStr">
        <is>
          <t>CloudFront + AWS WAF (b2b.nordvent.pl)</t>
        </is>
      </c>
      <c r="C47" s="18" t="inlineStr">
        <is>
          <t>Aplicación</t>
        </is>
      </c>
      <c r="D47" s="18" t="inlineStr">
        <is>
          <t>Red</t>
        </is>
      </c>
      <c r="E47" s="18" t="inlineStr">
        <is>
          <t>Producción</t>
        </is>
      </c>
      <c r="F47" s="18" t="inlineStr">
        <is>
          <t>AWS – servicio global</t>
        </is>
      </c>
      <c r="G47" s="18" t="inlineStr">
        <is>
          <t>Dystrybucja E2K9QW1TZ84LMN</t>
        </is>
      </c>
      <c r="H47" s="18" t="inlineStr">
        <is>
          <t>Michał Kaczmarek – Responsable de E-commerce</t>
        </is>
      </c>
      <c r="I47" s="18" t="inlineStr">
        <is>
          <t>Michał Kaczmarek</t>
        </is>
      </c>
      <c r="J47" s="18" t="inlineStr">
        <is>
          <t>AST-0041</t>
        </is>
      </c>
      <c r="K47" s="18" t="inlineStr">
        <is>
          <t>Pública</t>
        </is>
      </c>
      <c r="L47" s="18" t="inlineStr">
        <is>
          <t>No</t>
        </is>
      </c>
      <c r="M47" s="18" t="inlineStr">
        <is>
          <t>Alta</t>
        </is>
      </c>
      <c r="N47" s="18" t="inlineStr">
        <is>
          <t>2 h</t>
        </is>
      </c>
      <c r="O47" s="18" t="inlineStr">
        <is>
          <t>n/a</t>
        </is>
      </c>
      <c r="P47" s="18" t="inlineStr">
        <is>
          <t>Configuración en GitLab (en cada cambio)</t>
        </is>
      </c>
      <c r="Q47" s="18" t="inlineStr">
        <is>
          <t>CloudWatch + alarmas</t>
        </is>
      </c>
      <c r="R47" s="18" t="inlineStr">
        <is>
          <t>AWS IAM Identity Center + MFA</t>
        </is>
      </c>
      <c r="S47" s="19" t="n"/>
      <c r="T47" s="18" t="inlineStr">
        <is>
          <t>En uso</t>
        </is>
      </c>
      <c r="U47" s="20" t="n">
        <v>7300</v>
      </c>
      <c r="V47" s="19" t="n">
        <v>46203</v>
      </c>
      <c r="W47" s="19" t="n">
        <v>46386</v>
      </c>
      <c r="X47" s="18" t="inlineStr">
        <is>
          <t>Reglas WAF: límite de peticiones y OWASP Top 10</t>
        </is>
      </c>
    </row>
    <row r="48">
      <c r="A48" s="13" t="inlineStr">
        <is>
          <t>AST-0047</t>
        </is>
      </c>
      <c r="B48" s="14" t="inlineStr">
        <is>
          <t>Route 53 – strefa nordvent.eu</t>
        </is>
      </c>
      <c r="C48" s="14" t="inlineStr">
        <is>
          <t>Dominio / certificado</t>
        </is>
      </c>
      <c r="D48" s="14" t="inlineStr">
        <is>
          <t>Red</t>
        </is>
      </c>
      <c r="E48" s="14" t="inlineStr">
        <is>
          <t>Producción</t>
        </is>
      </c>
      <c r="F48" s="14" t="inlineStr">
        <is>
          <t>AWS – servicio global</t>
        </is>
      </c>
      <c r="G48" s="14" t="inlineStr">
        <is>
          <t>Z0489217KQ3MW8XR · 34 rekordy</t>
        </is>
      </c>
      <c r="H48" s="14" t="inlineStr">
        <is>
          <t>Piotr Adamczyk – Responsable de Marketing</t>
        </is>
      </c>
      <c r="I48" s="14" t="inlineStr">
        <is>
          <t>Michał Kaczmarek</t>
        </is>
      </c>
      <c r="J48" s="14" t="inlineStr">
        <is>
          <t>AST-0038</t>
        </is>
      </c>
      <c r="K48" s="14" t="inlineStr">
        <is>
          <t>Pública</t>
        </is>
      </c>
      <c r="L48" s="14" t="inlineStr">
        <is>
          <t>No</t>
        </is>
      </c>
      <c r="M48" s="14" t="inlineStr">
        <is>
          <t>Alta</t>
        </is>
      </c>
      <c r="N48" s="14" t="inlineStr">
        <is>
          <t>2 h</t>
        </is>
      </c>
      <c r="O48" s="14" t="inlineStr">
        <is>
          <t>n/a</t>
        </is>
      </c>
      <c r="P48" s="14" t="inlineStr">
        <is>
          <t>Configuración en GitLab (en cada cambio)</t>
        </is>
      </c>
      <c r="Q48" s="14" t="inlineStr">
        <is>
          <t>CloudWatch + alarmas</t>
        </is>
      </c>
      <c r="R48" s="14" t="inlineStr">
        <is>
          <t>AWS IAM Identity Center + MFA</t>
        </is>
      </c>
      <c r="S48" s="15" t="n"/>
      <c r="T48" s="14" t="inlineStr">
        <is>
          <t>En uso</t>
        </is>
      </c>
      <c r="U48" s="16" t="n">
        <v>240</v>
      </c>
      <c r="V48" s="15" t="n">
        <v>46203</v>
      </c>
      <c r="W48" s="15" t="n">
        <v>46386</v>
      </c>
      <c r="X48" s="14" t="inlineStr">
        <is>
          <t>Registros SPF, DKIM y DMARC bajo control de cambios</t>
        </is>
      </c>
    </row>
    <row r="49">
      <c r="A49" s="17" t="inlineStr">
        <is>
          <t>AST-0048</t>
        </is>
      </c>
      <c r="B49" s="18" t="inlineStr">
        <is>
          <t>AWS Secrets Manager</t>
        </is>
      </c>
      <c r="C49" s="18" t="inlineStr">
        <is>
          <t>Identidad y acceso</t>
        </is>
      </c>
      <c r="D49" s="18" t="inlineStr">
        <is>
          <t>Identidad</t>
        </is>
      </c>
      <c r="E49" s="18" t="inlineStr">
        <is>
          <t>Producción</t>
        </is>
      </c>
      <c r="F49" s="18" t="inlineStr">
        <is>
          <t>AWS – eu-central-1</t>
        </is>
      </c>
      <c r="G49" s="18" t="inlineStr">
        <is>
          <t>18 sekretów · rotacja 90 dni</t>
        </is>
      </c>
      <c r="H49" s="18" t="inlineStr">
        <is>
          <t>Tomasz Górski – Responsable de IT</t>
        </is>
      </c>
      <c r="I49" s="18" t="inlineStr">
        <is>
          <t>Michał Kaczmarek</t>
        </is>
      </c>
      <c r="J49" s="18" t="inlineStr">
        <is>
          <t>AST-0038</t>
        </is>
      </c>
      <c r="K49" s="18" t="inlineStr">
        <is>
          <t>Estrictamente confidencial</t>
        </is>
      </c>
      <c r="L49" s="18" t="inlineStr">
        <is>
          <t>No</t>
        </is>
      </c>
      <c r="M49" s="18" t="inlineStr">
        <is>
          <t>Alta</t>
        </is>
      </c>
      <c r="N49" s="18" t="inlineStr">
        <is>
          <t>2 h</t>
        </is>
      </c>
      <c r="O49" s="18" t="inlineStr">
        <is>
          <t>24 h</t>
        </is>
      </c>
      <c r="P49" s="18" t="inlineStr">
        <is>
          <t>Configuración en GitLab (en cada cambio)</t>
        </is>
      </c>
      <c r="Q49" s="18" t="inlineStr">
        <is>
          <t>CloudWatch + alarmas</t>
        </is>
      </c>
      <c r="R49" s="18" t="inlineStr">
        <is>
          <t>AWS IAM Identity Center + MFA</t>
        </is>
      </c>
      <c r="S49" s="19" t="n"/>
      <c r="T49" s="18" t="inlineStr">
        <is>
          <t>En uso</t>
        </is>
      </c>
      <c r="U49" s="20" t="n">
        <v>900</v>
      </c>
      <c r="V49" s="19" t="n">
        <v>46245</v>
      </c>
      <c r="W49" s="19" t="n">
        <v>46337</v>
      </c>
      <c r="X49" s="18" t="inlineStr">
        <is>
          <t>La contraseña de RDS rota automáticamente, el resto a mano</t>
        </is>
      </c>
    </row>
    <row r="50">
      <c r="A50" s="13" t="inlineStr">
        <is>
          <t>AST-0049</t>
        </is>
      </c>
      <c r="B50" s="14" t="inlineStr">
        <is>
          <t>Amazon SES – poczta transakcyjna</t>
        </is>
      </c>
      <c r="C50" s="14" t="inlineStr">
        <is>
          <t>Servicio SaaS</t>
        </is>
      </c>
      <c r="D50" s="14" t="inlineStr">
        <is>
          <t>Aplicación</t>
        </is>
      </c>
      <c r="E50" s="14" t="inlineStr">
        <is>
          <t>Producción</t>
        </is>
      </c>
      <c r="F50" s="14" t="inlineStr">
        <is>
          <t>AWS – eu-central-1</t>
        </is>
      </c>
      <c r="G50" s="14" t="inlineStr">
        <is>
          <t>no-reply@nordvent.eu · ~14 tys./mies.</t>
        </is>
      </c>
      <c r="H50" s="14" t="inlineStr">
        <is>
          <t>Michał Kaczmarek – Responsable de E-commerce</t>
        </is>
      </c>
      <c r="I50" s="14" t="inlineStr">
        <is>
          <t>Michał Kaczmarek</t>
        </is>
      </c>
      <c r="J50" s="14" t="inlineStr">
        <is>
          <t>AST-0047</t>
        </is>
      </c>
      <c r="K50" s="14" t="inlineStr">
        <is>
          <t>Confidencial</t>
        </is>
      </c>
      <c r="L50" s="14" t="inlineStr">
        <is>
          <t>Sí – clientes</t>
        </is>
      </c>
      <c r="M50" s="14" t="inlineStr">
        <is>
          <t>Alta</t>
        </is>
      </c>
      <c r="N50" s="14" t="inlineStr">
        <is>
          <t>4 h</t>
        </is>
      </c>
      <c r="O50" s="14" t="inlineStr">
        <is>
          <t>n/a</t>
        </is>
      </c>
      <c r="P50" s="14" t="inlineStr">
        <is>
          <t>No aplica</t>
        </is>
      </c>
      <c r="Q50" s="14" t="inlineStr">
        <is>
          <t>CloudWatch + alarmas</t>
        </is>
      </c>
      <c r="R50" s="14" t="inlineStr">
        <is>
          <t>AWS IAM Identity Center + MFA</t>
        </is>
      </c>
      <c r="S50" s="15" t="n"/>
      <c r="T50" s="14" t="inlineStr">
        <is>
          <t>En uso</t>
        </is>
      </c>
      <c r="U50" s="16" t="n">
        <v>1200</v>
      </c>
      <c r="V50" s="15" t="n">
        <v>46203</v>
      </c>
      <c r="W50" s="15" t="n">
        <v>46386</v>
      </c>
      <c r="X50" s="14" t="inlineStr">
        <is>
          <t>Confirmaciones de pedido; dominio separado del correo corporativo</t>
        </is>
      </c>
    </row>
    <row r="51">
      <c r="A51" s="17" t="inlineStr">
        <is>
          <t>AST-0050</t>
        </is>
      </c>
      <c r="B51" s="18" t="inlineStr">
        <is>
          <t>Projekt GCP – nordvent-analytics-prod</t>
        </is>
      </c>
      <c r="C51" s="18" t="inlineStr">
        <is>
          <t>Cuenta / suscripción cloud</t>
        </is>
      </c>
      <c r="D51" s="18" t="inlineStr">
        <is>
          <t>Plataforma</t>
        </is>
      </c>
      <c r="E51" s="18" t="inlineStr">
        <is>
          <t>Producción</t>
        </is>
      </c>
      <c r="F51" s="18" t="inlineStr">
        <is>
          <t>GCP – europe-west4</t>
        </is>
      </c>
      <c r="G51" s="18" t="inlineStr">
        <is>
          <t>ID projektu 771204885391</t>
        </is>
      </c>
      <c r="H51" s="18" t="inlineStr">
        <is>
          <t>Katarzyna Lis – Director Comercial</t>
        </is>
      </c>
      <c r="I51" s="18" t="inlineStr">
        <is>
          <t>Karolina Bąk</t>
        </is>
      </c>
      <c r="J51" s="18" t="inlineStr"/>
      <c r="K51" s="18" t="inlineStr">
        <is>
          <t>Confidencial</t>
        </is>
      </c>
      <c r="L51" s="18" t="inlineStr">
        <is>
          <t>Sí – clientes</t>
        </is>
      </c>
      <c r="M51" s="18" t="inlineStr">
        <is>
          <t>Alta</t>
        </is>
      </c>
      <c r="N51" s="18" t="inlineStr">
        <is>
          <t>8 h</t>
        </is>
      </c>
      <c r="O51" s="18" t="inlineStr">
        <is>
          <t>n/a</t>
        </is>
      </c>
      <c r="P51" s="18" t="inlineStr">
        <is>
          <t>Configuración en GitLab (en cada cambio)</t>
        </is>
      </c>
      <c r="Q51" s="18" t="inlineStr">
        <is>
          <t>Cloud Monitoring</t>
        </is>
      </c>
      <c r="R51" s="18" t="inlineStr">
        <is>
          <t>Google Cloud IAM + MFA</t>
        </is>
      </c>
      <c r="S51" s="19" t="n"/>
      <c r="T51" s="18" t="inlineStr">
        <is>
          <t>En uso</t>
        </is>
      </c>
      <c r="U51" s="20" t="n"/>
      <c r="V51" s="19" t="n">
        <v>46154</v>
      </c>
      <c r="W51" s="19" t="n">
        <v>46246</v>
      </c>
      <c r="X51" s="18" t="inlineStr">
        <is>
          <t>REVISIÓN VENCIDA – falta confirmar el propietario</t>
        </is>
      </c>
    </row>
    <row r="52">
      <c r="A52" s="13" t="inlineStr">
        <is>
          <t>AST-0051</t>
        </is>
      </c>
      <c r="B52" s="14" t="inlineStr">
        <is>
          <t>BigQuery – zbiór sales_dwh</t>
        </is>
      </c>
      <c r="C52" s="14" t="inlineStr">
        <is>
          <t>Almacenamiento de datos</t>
        </is>
      </c>
      <c r="D52" s="14" t="inlineStr">
        <is>
          <t>Datos</t>
        </is>
      </c>
      <c r="E52" s="14" t="inlineStr">
        <is>
          <t>Producción</t>
        </is>
      </c>
      <c r="F52" s="14" t="inlineStr">
        <is>
          <t>GCP – europe-west4</t>
        </is>
      </c>
      <c r="G52" s="14" t="inlineStr">
        <is>
          <t>1,9 TB · 42 tabele · partycje dzienne</t>
        </is>
      </c>
      <c r="H52" s="14" t="inlineStr">
        <is>
          <t>Katarzyna Lis – Director Comercial</t>
        </is>
      </c>
      <c r="I52" s="14" t="inlineStr">
        <is>
          <t>Karolina Bąk</t>
        </is>
      </c>
      <c r="J52" s="14" t="inlineStr">
        <is>
          <t>AST-0050</t>
        </is>
      </c>
      <c r="K52" s="14" t="inlineStr">
        <is>
          <t>Confidencial</t>
        </is>
      </c>
      <c r="L52" s="14" t="inlineStr">
        <is>
          <t>Sí – clientes</t>
        </is>
      </c>
      <c r="M52" s="14" t="inlineStr">
        <is>
          <t>Alta</t>
        </is>
      </c>
      <c r="N52" s="14" t="inlineStr">
        <is>
          <t>24 h</t>
        </is>
      </c>
      <c r="O52" s="14" t="inlineStr">
        <is>
          <t>24 h</t>
        </is>
      </c>
      <c r="P52" s="14" t="inlineStr">
        <is>
          <t>Exportación diaria vía API a S3</t>
        </is>
      </c>
      <c r="Q52" s="14" t="inlineStr">
        <is>
          <t>Cloud Monitoring</t>
        </is>
      </c>
      <c r="R52" s="14" t="inlineStr">
        <is>
          <t>Google Cloud IAM + MFA</t>
        </is>
      </c>
      <c r="S52" s="15" t="n"/>
      <c r="T52" s="14" t="inlineStr">
        <is>
          <t>En uso</t>
        </is>
      </c>
      <c r="U52" s="16" t="n">
        <v>18700</v>
      </c>
      <c r="V52" s="15" t="n">
        <v>46154</v>
      </c>
      <c r="W52" s="15" t="n">
        <v>46246</v>
      </c>
      <c r="X52" s="14" t="inlineStr">
        <is>
          <t>Copia de datos del ERP y del portal B2B – también hay datos de clientes</t>
        </is>
      </c>
    </row>
    <row r="53">
      <c r="A53" s="17" t="inlineStr">
        <is>
          <t>AST-0052</t>
        </is>
      </c>
      <c r="B53" s="18" t="inlineStr">
        <is>
          <t>Cloud Storage – nordvent-datalake-eu</t>
        </is>
      </c>
      <c r="C53" s="18" t="inlineStr">
        <is>
          <t>Almacenamiento de datos</t>
        </is>
      </c>
      <c r="D53" s="18" t="inlineStr">
        <is>
          <t>Datos</t>
        </is>
      </c>
      <c r="E53" s="18" t="inlineStr">
        <is>
          <t>Producción</t>
        </is>
      </c>
      <c r="F53" s="18" t="inlineStr">
        <is>
          <t>GCP – europe-west4</t>
        </is>
      </c>
      <c r="G53" s="18" t="inlineStr">
        <is>
          <t>6,2 TB · pliki źródłowe do BigQuery</t>
        </is>
      </c>
      <c r="H53" s="18" t="inlineStr">
        <is>
          <t>Katarzyna Lis – Director Comercial</t>
        </is>
      </c>
      <c r="I53" s="18" t="inlineStr">
        <is>
          <t>Karolina Bąk</t>
        </is>
      </c>
      <c r="J53" s="18" t="inlineStr">
        <is>
          <t>AST-0050</t>
        </is>
      </c>
      <c r="K53" s="18" t="inlineStr">
        <is>
          <t>Confidencial</t>
        </is>
      </c>
      <c r="L53" s="18" t="inlineStr">
        <is>
          <t>Sí – clientes</t>
        </is>
      </c>
      <c r="M53" s="18" t="inlineStr">
        <is>
          <t>Media</t>
        </is>
      </c>
      <c r="N53" s="18" t="inlineStr">
        <is>
          <t>24 h</t>
        </is>
      </c>
      <c r="O53" s="18" t="inlineStr">
        <is>
          <t>24 h</t>
        </is>
      </c>
      <c r="P53" s="18" t="inlineStr">
        <is>
          <t>Versionado + replicación a Glacier</t>
        </is>
      </c>
      <c r="Q53" s="18" t="inlineStr">
        <is>
          <t>Cloud Monitoring</t>
        </is>
      </c>
      <c r="R53" s="18" t="inlineStr">
        <is>
          <t>Google Cloud IAM + MFA</t>
        </is>
      </c>
      <c r="S53" s="19" t="n"/>
      <c r="T53" s="18" t="inlineStr">
        <is>
          <t>En uso</t>
        </is>
      </c>
      <c r="U53" s="20" t="n">
        <v>4100</v>
      </c>
      <c r="V53" s="19" t="n">
        <v>46154</v>
      </c>
      <c r="W53" s="19" t="n">
        <v>46246</v>
      </c>
      <c r="X53" s="18" t="inlineStr">
        <is>
          <t>Regla de ciclo de vida: archivar tras 90 días</t>
        </is>
      </c>
    </row>
    <row r="54">
      <c r="A54" s="13" t="inlineStr">
        <is>
          <t>AST-0053</t>
        </is>
      </c>
      <c r="B54" s="14" t="inlineStr">
        <is>
          <t>Looker Studio – raporty zarządcze</t>
        </is>
      </c>
      <c r="C54" s="14" t="inlineStr">
        <is>
          <t>Servicio SaaS</t>
        </is>
      </c>
      <c r="D54" s="14" t="inlineStr">
        <is>
          <t>Aplicación</t>
        </is>
      </c>
      <c r="E54" s="14" t="inlineStr">
        <is>
          <t>Producción</t>
        </is>
      </c>
      <c r="F54" s="14" t="inlineStr">
        <is>
          <t>GCP – europe-west4</t>
        </is>
      </c>
      <c r="G54" s="14" t="inlineStr">
        <is>
          <t>11 raportów · odbiorcy: zarząd, sprzedaż</t>
        </is>
      </c>
      <c r="H54" s="14" t="inlineStr">
        <is>
          <t>Katarzyna Lis – Director Comercial</t>
        </is>
      </c>
      <c r="I54" s="14" t="inlineStr">
        <is>
          <t>Karolina Bąk</t>
        </is>
      </c>
      <c r="J54" s="14" t="inlineStr">
        <is>
          <t>AST-0051</t>
        </is>
      </c>
      <c r="K54" s="14" t="inlineStr">
        <is>
          <t>Confidencial</t>
        </is>
      </c>
      <c r="L54" s="14" t="inlineStr">
        <is>
          <t>No</t>
        </is>
      </c>
      <c r="M54" s="14" t="inlineStr">
        <is>
          <t>Media</t>
        </is>
      </c>
      <c r="N54" s="14" t="inlineStr">
        <is>
          <t>3 dni</t>
        </is>
      </c>
      <c r="O54" s="14" t="inlineStr">
        <is>
          <t>n/a</t>
        </is>
      </c>
      <c r="P54" s="14" t="inlineStr">
        <is>
          <t>Exportación mensual desde el panel del proveedor</t>
        </is>
      </c>
      <c r="Q54" s="14" t="inlineStr">
        <is>
          <t>Ninguna</t>
        </is>
      </c>
      <c r="R54" s="14" t="inlineStr">
        <is>
          <t>Google Cloud IAM + MFA</t>
        </is>
      </c>
      <c r="S54" s="15" t="n"/>
      <c r="T54" s="14" t="inlineStr">
        <is>
          <t>En uso</t>
        </is>
      </c>
      <c r="U54" s="16" t="n"/>
      <c r="V54" s="15" t="n">
        <v>46154</v>
      </c>
      <c r="W54" s="15" t="n">
        <v>46246</v>
      </c>
      <c r="X54" s="14" t="inlineStr">
        <is>
          <t>Compartición externa revisada en la auditoría de accesos</t>
        </is>
      </c>
    </row>
    <row r="55">
      <c r="A55" s="17" t="inlineStr">
        <is>
          <t>AST-0054</t>
        </is>
      </c>
      <c r="B55" s="18" t="inlineStr">
        <is>
          <t>Google Analytics 4 + Tag Manager</t>
        </is>
      </c>
      <c r="C55" s="18" t="inlineStr">
        <is>
          <t>Servicio SaaS</t>
        </is>
      </c>
      <c r="D55" s="18" t="inlineStr">
        <is>
          <t>Datos</t>
        </is>
      </c>
      <c r="E55" s="18" t="inlineStr">
        <is>
          <t>Producción</t>
        </is>
      </c>
      <c r="F55" s="18" t="inlineStr">
        <is>
          <t>GCP – europe-west4</t>
        </is>
      </c>
      <c r="G55" s="18" t="inlineStr">
        <is>
          <t>Property 412889201 · nordvent.pl</t>
        </is>
      </c>
      <c r="H55" s="18" t="inlineStr">
        <is>
          <t>Piotr Adamczyk – Responsable de Marketing</t>
        </is>
      </c>
      <c r="I55" s="18" t="inlineStr">
        <is>
          <t>Karolina Bąk</t>
        </is>
      </c>
      <c r="J55" s="18" t="inlineStr"/>
      <c r="K55" s="18" t="inlineStr">
        <is>
          <t>Interna</t>
        </is>
      </c>
      <c r="L55" s="18" t="inlineStr">
        <is>
          <t>Sí – clientes</t>
        </is>
      </c>
      <c r="M55" s="18" t="inlineStr">
        <is>
          <t>Baja</t>
        </is>
      </c>
      <c r="N55" s="18" t="inlineStr">
        <is>
          <t>5 dni</t>
        </is>
      </c>
      <c r="O55" s="18" t="inlineStr">
        <is>
          <t>n/a</t>
        </is>
      </c>
      <c r="P55" s="18" t="inlineStr">
        <is>
          <t>Solo del lado del proveedor</t>
        </is>
      </c>
      <c r="Q55" s="18" t="inlineStr">
        <is>
          <t>Ninguna</t>
        </is>
      </c>
      <c r="R55" s="18" t="inlineStr">
        <is>
          <t>Google Cloud IAM + MFA</t>
        </is>
      </c>
      <c r="S55" s="19" t="n"/>
      <c r="T55" s="18" t="inlineStr">
        <is>
          <t>En uso</t>
        </is>
      </c>
      <c r="U55" s="20" t="n"/>
      <c r="V55" s="19" t="n">
        <v>46154</v>
      </c>
      <c r="W55" s="19" t="n">
        <v>46246</v>
      </c>
      <c r="X55" s="18" t="inlineStr">
        <is>
          <t>Consentimiento desde el banner CMP; retención de eventos 14 meses</t>
        </is>
      </c>
    </row>
    <row r="56">
      <c r="A56" s="13" t="inlineStr">
        <is>
          <t>AST-0055</t>
        </is>
      </c>
      <c r="B56" s="14" t="inlineStr">
        <is>
          <t>Konto serwisowe bi-loader@…gserviceaccount.com</t>
        </is>
      </c>
      <c r="C56" s="14" t="inlineStr">
        <is>
          <t>Identidad y acceso</t>
        </is>
      </c>
      <c r="D56" s="14" t="inlineStr">
        <is>
          <t>Identidad</t>
        </is>
      </c>
      <c r="E56" s="14" t="inlineStr">
        <is>
          <t>Producción</t>
        </is>
      </c>
      <c r="F56" s="14" t="inlineStr">
        <is>
          <t>GCP – europe-west4</t>
        </is>
      </c>
      <c r="G56" s="14" t="inlineStr">
        <is>
          <t>Rola BigQuery Data Editor · klucz JSON</t>
        </is>
      </c>
      <c r="H56" s="14" t="inlineStr">
        <is>
          <t>Tomasz Górski – Responsable de IT</t>
        </is>
      </c>
      <c r="I56" s="14" t="inlineStr">
        <is>
          <t>Karolina Bąk</t>
        </is>
      </c>
      <c r="J56" s="14" t="inlineStr">
        <is>
          <t>AST-0050</t>
        </is>
      </c>
      <c r="K56" s="14" t="inlineStr">
        <is>
          <t>Estrictamente confidencial</t>
        </is>
      </c>
      <c r="L56" s="14" t="inlineStr">
        <is>
          <t>No</t>
        </is>
      </c>
      <c r="M56" s="14" t="inlineStr">
        <is>
          <t>Alta</t>
        </is>
      </c>
      <c r="N56" s="14" t="inlineStr">
        <is>
          <t>8 h</t>
        </is>
      </c>
      <c r="O56" s="14" t="inlineStr">
        <is>
          <t>n/a</t>
        </is>
      </c>
      <c r="P56" s="14" t="inlineStr">
        <is>
          <t>Configuración en GitLab (en cada cambio)</t>
        </is>
      </c>
      <c r="Q56" s="14" t="inlineStr">
        <is>
          <t>Cloud Monitoring</t>
        </is>
      </c>
      <c r="R56" s="14" t="inlineStr">
        <is>
          <t>Cuenta de servicio, clave en Key Vault</t>
        </is>
      </c>
      <c r="S56" s="15" t="n">
        <v>46356</v>
      </c>
      <c r="T56" s="14" t="inlineStr">
        <is>
          <t>En uso</t>
        </is>
      </c>
      <c r="U56" s="16" t="n"/>
      <c r="V56" s="15" t="n">
        <v>46154</v>
      </c>
      <c r="W56" s="15" t="n">
        <v>46246</v>
      </c>
      <c r="X56" s="14" t="inlineStr">
        <is>
          <t>Clave JSON de más de 12 meses – rotación planificada</t>
        </is>
      </c>
    </row>
    <row r="57">
      <c r="A57" s="17" t="inlineStr">
        <is>
          <t>AST-0056</t>
        </is>
      </c>
      <c r="B57" s="18" t="inlineStr">
        <is>
          <t>Google Search Console + Google Ads</t>
        </is>
      </c>
      <c r="C57" s="18" t="inlineStr">
        <is>
          <t>Servicio SaaS</t>
        </is>
      </c>
      <c r="D57" s="18" t="inlineStr">
        <is>
          <t>Aplicación</t>
        </is>
      </c>
      <c r="E57" s="18" t="inlineStr">
        <is>
          <t>Producción</t>
        </is>
      </c>
      <c r="F57" s="18" t="inlineStr">
        <is>
          <t>SaaS – EE. UU.</t>
        </is>
      </c>
      <c r="G57" s="18" t="inlineStr">
        <is>
          <t>nordvent.pl, nordvent.eu · konto MCC</t>
        </is>
      </c>
      <c r="H57" s="18" t="inlineStr">
        <is>
          <t>Piotr Adamczyk – Responsable de Marketing</t>
        </is>
      </c>
      <c r="I57" s="18" t="inlineStr">
        <is>
          <t>Agencja Adverto Sp. z o.o.</t>
        </is>
      </c>
      <c r="J57" s="18" t="inlineStr"/>
      <c r="K57" s="18" t="inlineStr">
        <is>
          <t>Interna</t>
        </is>
      </c>
      <c r="L57" s="18" t="inlineStr">
        <is>
          <t>No</t>
        </is>
      </c>
      <c r="M57" s="18" t="inlineStr">
        <is>
          <t>Baja</t>
        </is>
      </c>
      <c r="N57" s="18" t="inlineStr">
        <is>
          <t>5 dni</t>
        </is>
      </c>
      <c r="O57" s="18" t="inlineStr">
        <is>
          <t>n/a</t>
        </is>
      </c>
      <c r="P57" s="18" t="inlineStr">
        <is>
          <t>Ninguna</t>
        </is>
      </c>
      <c r="Q57" s="18" t="inlineStr">
        <is>
          <t>Ninguna</t>
        </is>
      </c>
      <c r="R57" s="18" t="inlineStr">
        <is>
          <t>Cuenta compartida – a eliminar</t>
        </is>
      </c>
      <c r="S57" s="19" t="n"/>
      <c r="T57" s="18" t="inlineStr">
        <is>
          <t>En uso</t>
        </is>
      </c>
      <c r="U57" s="20" t="n"/>
      <c r="V57" s="19" t="n">
        <v>46154</v>
      </c>
      <c r="W57" s="19" t="n">
        <v>46246</v>
      </c>
      <c r="X57" s="18" t="inlineStr">
        <is>
          <t>Acceso de la agencia a revocar al terminar el contrato</t>
        </is>
      </c>
    </row>
    <row r="58">
      <c r="A58" s="13" t="inlineStr">
        <is>
          <t>AST-0057</t>
        </is>
      </c>
      <c r="B58" s="14" t="inlineStr">
        <is>
          <t>Serwer dedykowany OVH – ovh-app-01</t>
        </is>
      </c>
      <c r="C58" s="14" t="inlineStr">
        <is>
          <t>Servidor físico</t>
        </is>
      </c>
      <c r="D58" s="14" t="inlineStr">
        <is>
          <t>Infraestructura</t>
        </is>
      </c>
      <c r="E58" s="14" t="inlineStr">
        <is>
          <t>Producción</t>
        </is>
      </c>
      <c r="F58" s="14" t="inlineStr">
        <is>
          <t>OVHcloud – Gravelines (GRA)</t>
        </is>
      </c>
      <c r="G58" s="14" t="inlineStr">
        <is>
          <t>Advance-2 Gen2 · Debian 12 · Docker 27</t>
        </is>
      </c>
      <c r="H58" s="14" t="inlineStr">
        <is>
          <t>Tomasz Górski – Responsable de IT</t>
        </is>
      </c>
      <c r="I58" s="14" t="inlineStr">
        <is>
          <t>Michał Kaczmarek</t>
        </is>
      </c>
      <c r="J58" s="14" t="inlineStr"/>
      <c r="K58" s="14" t="inlineStr">
        <is>
          <t>Confidencial</t>
        </is>
      </c>
      <c r="L58" s="14" t="inlineStr">
        <is>
          <t>Sí – empleados</t>
        </is>
      </c>
      <c r="M58" s="14" t="inlineStr">
        <is>
          <t>Alta</t>
        </is>
      </c>
      <c r="N58" s="14" t="inlineStr">
        <is>
          <t>8 h</t>
        </is>
      </c>
      <c r="O58" s="14" t="inlineStr">
        <is>
          <t>24 h</t>
        </is>
      </c>
      <c r="P58" s="14" t="inlineStr">
        <is>
          <t>Volcado nocturno a OVH Object Storage, 30 días</t>
        </is>
      </c>
      <c r="Q58" s="14" t="inlineStr">
        <is>
          <t>Zabbix + Grafana</t>
        </is>
      </c>
      <c r="R58" s="14" t="inlineStr">
        <is>
          <t>Clave SSH vía bastión</t>
        </is>
      </c>
      <c r="S58" s="15" t="n">
        <v>46904</v>
      </c>
      <c r="T58" s="14" t="inlineStr">
        <is>
          <t>En uso</t>
        </is>
      </c>
      <c r="U58" s="16" t="n">
        <v>7080</v>
      </c>
      <c r="V58" s="15" t="n">
        <v>46217</v>
      </c>
      <c r="W58" s="15" t="n">
        <v>46401</v>
      </c>
      <c r="X58" s="14" t="inlineStr">
        <is>
          <t>Host de todas las herramientas internas de IT</t>
        </is>
      </c>
    </row>
    <row r="59">
      <c r="A59" s="17" t="inlineStr">
        <is>
          <t>AST-0058</t>
        </is>
      </c>
      <c r="B59" s="18" t="inlineStr">
        <is>
          <t>Serwer dedykowany OVH – ovh-app-02</t>
        </is>
      </c>
      <c r="C59" s="18" t="inlineStr">
        <is>
          <t>Servidor físico</t>
        </is>
      </c>
      <c r="D59" s="18" t="inlineStr">
        <is>
          <t>Infraestructura</t>
        </is>
      </c>
      <c r="E59" s="18" t="inlineStr">
        <is>
          <t>Preproducción</t>
        </is>
      </c>
      <c r="F59" s="18" t="inlineStr">
        <is>
          <t>OVHcloud – Roubaix (RBX)</t>
        </is>
      </c>
      <c r="G59" s="18" t="inlineStr">
        <is>
          <t>Rise-1 · Ubuntu 20.04 LTS · Docker 24</t>
        </is>
      </c>
      <c r="H59" s="18" t="inlineStr">
        <is>
          <t>Tomasz Górski – Responsable de IT</t>
        </is>
      </c>
      <c r="I59" s="18" t="inlineStr">
        <is>
          <t>Michał Kaczmarek</t>
        </is>
      </c>
      <c r="J59" s="18" t="inlineStr"/>
      <c r="K59" s="18" t="inlineStr">
        <is>
          <t>Interna</t>
        </is>
      </c>
      <c r="L59" s="18" t="inlineStr">
        <is>
          <t>No</t>
        </is>
      </c>
      <c r="M59" s="18" t="inlineStr">
        <is>
          <t>Media</t>
        </is>
      </c>
      <c r="N59" s="18" t="inlineStr">
        <is>
          <t>3 dni</t>
        </is>
      </c>
      <c r="O59" s="18" t="inlineStr">
        <is>
          <t>7 dni</t>
        </is>
      </c>
      <c r="P59" s="18" t="inlineStr">
        <is>
          <t>Ninguna</t>
        </is>
      </c>
      <c r="Q59" s="18" t="inlineStr">
        <is>
          <t>Uptime Kuma + Grafana</t>
        </is>
      </c>
      <c r="R59" s="18" t="inlineStr">
        <is>
          <t>Clave SSH vía bastión</t>
        </is>
      </c>
      <c r="S59" s="19" t="n">
        <v>45808</v>
      </c>
      <c r="T59" s="18" t="inlineStr">
        <is>
          <t>En uso</t>
        </is>
      </c>
      <c r="U59" s="20" t="n">
        <v>3240</v>
      </c>
      <c r="V59" s="19" t="n">
        <v>46098</v>
      </c>
      <c r="W59" s="19" t="n">
        <v>46190</v>
      </c>
      <c r="X59" s="18" t="inlineStr">
        <is>
          <t>SO fuera de soporte y revisión vencida – migrar a Debian</t>
        </is>
      </c>
    </row>
    <row r="60">
      <c r="A60" s="13" t="inlineStr">
        <is>
          <t>AST-0059</t>
        </is>
      </c>
      <c r="B60" s="14" t="inlineStr">
        <is>
          <t>Kontener: Traefik v3 (reverse proxy, TLS)</t>
        </is>
      </c>
      <c r="C60" s="14" t="inlineStr">
        <is>
          <t>Contenedor / servicio</t>
        </is>
      </c>
      <c r="D60" s="14" t="inlineStr">
        <is>
          <t>Red</t>
        </is>
      </c>
      <c r="E60" s="14" t="inlineStr">
        <is>
          <t>Producción</t>
        </is>
      </c>
      <c r="F60" s="14" t="inlineStr">
        <is>
          <t>OVHcloud – Gravelines (GRA)</t>
        </is>
      </c>
      <c r="G60" s="14" t="inlineStr">
        <is>
          <t>traefik:v3.1 · 14 tras · ACME DNS-01</t>
        </is>
      </c>
      <c r="H60" s="14" t="inlineStr">
        <is>
          <t>Tomasz Górski – Responsable de IT</t>
        </is>
      </c>
      <c r="I60" s="14" t="inlineStr">
        <is>
          <t>Michał Kaczmarek</t>
        </is>
      </c>
      <c r="J60" s="14" t="inlineStr">
        <is>
          <t>AST-0057</t>
        </is>
      </c>
      <c r="K60" s="14" t="inlineStr">
        <is>
          <t>Interna</t>
        </is>
      </c>
      <c r="L60" s="14" t="inlineStr">
        <is>
          <t>No</t>
        </is>
      </c>
      <c r="M60" s="14" t="inlineStr">
        <is>
          <t>Alta</t>
        </is>
      </c>
      <c r="N60" s="14" t="inlineStr">
        <is>
          <t>2 h</t>
        </is>
      </c>
      <c r="O60" s="14" t="inlineStr">
        <is>
          <t>24 h</t>
        </is>
      </c>
      <c r="P60" s="14" t="inlineStr">
        <is>
          <t>Configuración en GitLab (en cada cambio)</t>
        </is>
      </c>
      <c r="Q60" s="14" t="inlineStr">
        <is>
          <t>Zabbix + Grafana</t>
        </is>
      </c>
      <c r="R60" s="14" t="inlineStr">
        <is>
          <t>Clave SSH vía bastión</t>
        </is>
      </c>
      <c r="S60" s="15" t="n"/>
      <c r="T60" s="14" t="inlineStr">
        <is>
          <t>En uso</t>
        </is>
      </c>
      <c r="U60" s="16" t="n"/>
      <c r="V60" s="15" t="n">
        <v>46217</v>
      </c>
      <c r="W60" s="15" t="n">
        <v>46401</v>
      </c>
      <c r="X60" s="14" t="inlineStr">
        <is>
          <t>Renueva automáticamente todos los certificados Let's Encrypt</t>
        </is>
      </c>
    </row>
    <row r="61">
      <c r="A61" s="17" t="inlineStr">
        <is>
          <t>AST-0060</t>
        </is>
      </c>
      <c r="B61" s="18" t="inlineStr">
        <is>
          <t>Kontener: GitLab CE</t>
        </is>
      </c>
      <c r="C61" s="18" t="inlineStr">
        <is>
          <t>Contenedor / servicio</t>
        </is>
      </c>
      <c r="D61" s="18" t="inlineStr">
        <is>
          <t>Aplicación</t>
        </is>
      </c>
      <c r="E61" s="18" t="inlineStr">
        <is>
          <t>Producción</t>
        </is>
      </c>
      <c r="F61" s="18" t="inlineStr">
        <is>
          <t>OVHcloud – Gravelines (GRA)</t>
        </is>
      </c>
      <c r="G61" s="18" t="inlineStr">
        <is>
          <t>gitlab/gitlab-ce:17.4 · 61 repozytoriów</t>
        </is>
      </c>
      <c r="H61" s="18" t="inlineStr">
        <is>
          <t>Tomasz Górski – Responsable de IT</t>
        </is>
      </c>
      <c r="I61" s="18" t="inlineStr">
        <is>
          <t>Michał Kaczmarek</t>
        </is>
      </c>
      <c r="J61" s="18" t="inlineStr">
        <is>
          <t>AST-0057, AST-0067</t>
        </is>
      </c>
      <c r="K61" s="18" t="inlineStr">
        <is>
          <t>Estrictamente confidencial</t>
        </is>
      </c>
      <c r="L61" s="18" t="inlineStr">
        <is>
          <t>Sí – empleados</t>
        </is>
      </c>
      <c r="M61" s="18" t="inlineStr">
        <is>
          <t>Crítica</t>
        </is>
      </c>
      <c r="N61" s="18" t="inlineStr">
        <is>
          <t>4 h</t>
        </is>
      </c>
      <c r="O61" s="18" t="inlineStr">
        <is>
          <t>24 h</t>
        </is>
      </c>
      <c r="P61" s="18" t="inlineStr">
        <is>
          <t>Volcado nocturno a OVH Object Storage, 30 días</t>
        </is>
      </c>
      <c r="Q61" s="18" t="inlineStr">
        <is>
          <t>Zabbix + Grafana</t>
        </is>
      </c>
      <c r="R61" s="18" t="inlineStr">
        <is>
          <t>SSO desde Entra ID + MFA</t>
        </is>
      </c>
      <c r="S61" s="19" t="n"/>
      <c r="T61" s="18" t="inlineStr">
        <is>
          <t>En uso</t>
        </is>
      </c>
      <c r="U61" s="20" t="n"/>
      <c r="V61" s="19" t="n">
        <v>46217</v>
      </c>
      <c r="W61" s="19" t="n">
        <v>46401</v>
      </c>
      <c r="X61" s="18" t="inlineStr">
        <is>
          <t>Código, pipelines e infraestructura como código de la empresa</t>
        </is>
      </c>
    </row>
    <row r="62">
      <c r="A62" s="13" t="inlineStr">
        <is>
          <t>AST-0061</t>
        </is>
      </c>
      <c r="B62" s="14" t="inlineStr">
        <is>
          <t>Kontener: GitLab Runner</t>
        </is>
      </c>
      <c r="C62" s="14" t="inlineStr">
        <is>
          <t>Contenedor / servicio</t>
        </is>
      </c>
      <c r="D62" s="14" t="inlineStr">
        <is>
          <t>Plataforma</t>
        </is>
      </c>
      <c r="E62" s="14" t="inlineStr">
        <is>
          <t>Producción</t>
        </is>
      </c>
      <c r="F62" s="14" t="inlineStr">
        <is>
          <t>OVHcloud – Gravelines (GRA)</t>
        </is>
      </c>
      <c r="G62" s="14" t="inlineStr">
        <is>
          <t>gitlab-runner:17.4 · 3 równoległe zadania</t>
        </is>
      </c>
      <c r="H62" s="14" t="inlineStr">
        <is>
          <t>Tomasz Górski – Responsable de IT</t>
        </is>
      </c>
      <c r="I62" s="14" t="inlineStr">
        <is>
          <t>Michał Kaczmarek</t>
        </is>
      </c>
      <c r="J62" s="14" t="inlineStr">
        <is>
          <t>AST-0060</t>
        </is>
      </c>
      <c r="K62" s="14" t="inlineStr">
        <is>
          <t>Confidencial</t>
        </is>
      </c>
      <c r="L62" s="14" t="inlineStr">
        <is>
          <t>No</t>
        </is>
      </c>
      <c r="M62" s="14" t="inlineStr">
        <is>
          <t>Alta</t>
        </is>
      </c>
      <c r="N62" s="14" t="inlineStr">
        <is>
          <t>8 h</t>
        </is>
      </c>
      <c r="O62" s="14" t="inlineStr">
        <is>
          <t>n/a</t>
        </is>
      </c>
      <c r="P62" s="14" t="inlineStr">
        <is>
          <t>Configuración en GitLab (en cada cambio)</t>
        </is>
      </c>
      <c r="Q62" s="14" t="inlineStr">
        <is>
          <t>Zabbix + Grafana</t>
        </is>
      </c>
      <c r="R62" s="14" t="inlineStr">
        <is>
          <t>Clave SSH vía bastión</t>
        </is>
      </c>
      <c r="S62" s="15" t="n"/>
      <c r="T62" s="14" t="inlineStr">
        <is>
          <t>En uso</t>
        </is>
      </c>
      <c r="U62" s="16" t="n"/>
      <c r="V62" s="15" t="n">
        <v>46217</v>
      </c>
      <c r="W62" s="15" t="n">
        <v>46401</v>
      </c>
      <c r="X62" s="14" t="inlineStr">
        <is>
          <t>Contiene tokens de despliegue a AWS – tratado como sistema de producción</t>
        </is>
      </c>
    </row>
    <row r="63">
      <c r="A63" s="17" t="inlineStr">
        <is>
          <t>AST-0062</t>
        </is>
      </c>
      <c r="B63" s="18" t="inlineStr">
        <is>
          <t>Kontener: Zabbix 7.0</t>
        </is>
      </c>
      <c r="C63" s="18" t="inlineStr">
        <is>
          <t>Contenedor / servicio</t>
        </is>
      </c>
      <c r="D63" s="18" t="inlineStr">
        <is>
          <t>Aplicación</t>
        </is>
      </c>
      <c r="E63" s="18" t="inlineStr">
        <is>
          <t>Producción</t>
        </is>
      </c>
      <c r="F63" s="18" t="inlineStr">
        <is>
          <t>OVHcloud – Gravelines (GRA)</t>
        </is>
      </c>
      <c r="G63" s="18" t="inlineStr">
        <is>
          <t>zabbix-server-pgsql:7.0 · 212 hostów</t>
        </is>
      </c>
      <c r="H63" s="18" t="inlineStr">
        <is>
          <t>Tomasz Górski – Responsable de IT</t>
        </is>
      </c>
      <c r="I63" s="18" t="inlineStr">
        <is>
          <t>Paweł Nowak</t>
        </is>
      </c>
      <c r="J63" s="18" t="inlineStr">
        <is>
          <t>AST-0057, AST-0067</t>
        </is>
      </c>
      <c r="K63" s="18" t="inlineStr">
        <is>
          <t>Interna</t>
        </is>
      </c>
      <c r="L63" s="18" t="inlineStr">
        <is>
          <t>No</t>
        </is>
      </c>
      <c r="M63" s="18" t="inlineStr">
        <is>
          <t>Alta</t>
        </is>
      </c>
      <c r="N63" s="18" t="inlineStr">
        <is>
          <t>4 h</t>
        </is>
      </c>
      <c r="O63" s="18" t="inlineStr">
        <is>
          <t>24 h</t>
        </is>
      </c>
      <c r="P63" s="18" t="inlineStr">
        <is>
          <t>Volcado nocturno a OVH Object Storage, 30 días</t>
        </is>
      </c>
      <c r="Q63" s="18" t="inlineStr">
        <is>
          <t>Uptime Kuma + Grafana</t>
        </is>
      </c>
      <c r="R63" s="18" t="inlineStr">
        <is>
          <t>SSO desde Entra ID + MFA</t>
        </is>
      </c>
      <c r="S63" s="19" t="n"/>
      <c r="T63" s="18" t="inlineStr">
        <is>
          <t>En uso</t>
        </is>
      </c>
      <c r="U63" s="20" t="n"/>
      <c r="V63" s="19" t="n">
        <v>46217</v>
      </c>
      <c r="W63" s="19" t="n">
        <v>46401</v>
      </c>
      <c r="X63" s="18" t="inlineStr">
        <is>
          <t>Monitorizar al monitor: un Uptime Kuma aparte vigila Zabbix</t>
        </is>
      </c>
    </row>
    <row r="64">
      <c r="A64" s="13" t="inlineStr">
        <is>
          <t>AST-0063</t>
        </is>
      </c>
      <c r="B64" s="14" t="inlineStr">
        <is>
          <t>Kontener: Grafana + Loki</t>
        </is>
      </c>
      <c r="C64" s="14" t="inlineStr">
        <is>
          <t>Contenedor / servicio</t>
        </is>
      </c>
      <c r="D64" s="14" t="inlineStr">
        <is>
          <t>Aplicación</t>
        </is>
      </c>
      <c r="E64" s="14" t="inlineStr">
        <is>
          <t>Producción</t>
        </is>
      </c>
      <c r="F64" s="14" t="inlineStr">
        <is>
          <t>OVHcloud – Gravelines (GRA)</t>
        </is>
      </c>
      <c r="G64" s="14" t="inlineStr">
        <is>
          <t>grafana:11.2 · loki:3.1 · 30 dni logów</t>
        </is>
      </c>
      <c r="H64" s="14" t="inlineStr">
        <is>
          <t>Tomasz Górski – Responsable de IT</t>
        </is>
      </c>
      <c r="I64" s="14" t="inlineStr">
        <is>
          <t>Paweł Nowak</t>
        </is>
      </c>
      <c r="J64" s="14" t="inlineStr">
        <is>
          <t>AST-0057</t>
        </is>
      </c>
      <c r="K64" s="14" t="inlineStr">
        <is>
          <t>Interna</t>
        </is>
      </c>
      <c r="L64" s="14" t="inlineStr">
        <is>
          <t>No</t>
        </is>
      </c>
      <c r="M64" s="14" t="inlineStr">
        <is>
          <t>Media</t>
        </is>
      </c>
      <c r="N64" s="14" t="inlineStr">
        <is>
          <t>8 h</t>
        </is>
      </c>
      <c r="O64" s="14" t="inlineStr">
        <is>
          <t>24 h</t>
        </is>
      </c>
      <c r="P64" s="14" t="inlineStr">
        <is>
          <t>Volcado nocturno a OVH Object Storage, 30 días</t>
        </is>
      </c>
      <c r="Q64" s="14" t="inlineStr">
        <is>
          <t>Uptime Kuma + Grafana</t>
        </is>
      </c>
      <c r="R64" s="14" t="inlineStr">
        <is>
          <t>SSO desde Entra ID + MFA</t>
        </is>
      </c>
      <c r="S64" s="15" t="n"/>
      <c r="T64" s="14" t="inlineStr">
        <is>
          <t>En uso</t>
        </is>
      </c>
      <c r="U64" s="16" t="n"/>
      <c r="V64" s="15" t="n">
        <v>46217</v>
      </c>
      <c r="W64" s="15" t="n">
        <v>46401</v>
      </c>
      <c r="X64" s="14" t="inlineStr">
        <is>
          <t>Logs de ECS y de los servidores OVH en un solo sitio</t>
        </is>
      </c>
    </row>
    <row r="65">
      <c r="A65" s="17" t="inlineStr">
        <is>
          <t>AST-0064</t>
        </is>
      </c>
      <c r="B65" s="18" t="inlineStr">
        <is>
          <t>Kontener: Vaultwarden (menedżer haseł)</t>
        </is>
      </c>
      <c r="C65" s="18" t="inlineStr">
        <is>
          <t>Contenedor / servicio</t>
        </is>
      </c>
      <c r="D65" s="18" t="inlineStr">
        <is>
          <t>Identidad</t>
        </is>
      </c>
      <c r="E65" s="18" t="inlineStr">
        <is>
          <t>Producción</t>
        </is>
      </c>
      <c r="F65" s="18" t="inlineStr">
        <is>
          <t>OVHcloud – Gravelines (GRA)</t>
        </is>
      </c>
      <c r="G65" s="18" t="inlineStr">
        <is>
          <t>vaultwarden:1.32 · 74 użytkowników</t>
        </is>
      </c>
      <c r="H65" s="18" t="inlineStr">
        <is>
          <t>Tomasz Górski – Responsable de IT</t>
        </is>
      </c>
      <c r="I65" s="18" t="inlineStr">
        <is>
          <t>Paweł Nowak</t>
        </is>
      </c>
      <c r="J65" s="18" t="inlineStr">
        <is>
          <t>AST-0057</t>
        </is>
      </c>
      <c r="K65" s="18" t="inlineStr">
        <is>
          <t>Estrictamente confidencial</t>
        </is>
      </c>
      <c r="L65" s="18" t="inlineStr">
        <is>
          <t>Sí – empleados</t>
        </is>
      </c>
      <c r="M65" s="18" t="inlineStr">
        <is>
          <t>Crítica</t>
        </is>
      </c>
      <c r="N65" s="18" t="inlineStr">
        <is>
          <t>2 h</t>
        </is>
      </c>
      <c r="O65" s="18" t="inlineStr">
        <is>
          <t>24 h</t>
        </is>
      </c>
      <c r="P65" s="18" t="inlineStr">
        <is>
          <t>Volcado nocturno a OVH Object Storage, 30 días</t>
        </is>
      </c>
      <c r="Q65" s="18" t="inlineStr">
        <is>
          <t>Uptime Kuma + Grafana</t>
        </is>
      </c>
      <c r="R65" s="18" t="inlineStr">
        <is>
          <t>Vaultwarden + MFA</t>
        </is>
      </c>
      <c r="S65" s="19" t="n"/>
      <c r="T65" s="18" t="inlineStr">
        <is>
          <t>En uso</t>
        </is>
      </c>
      <c r="U65" s="20" t="n"/>
      <c r="V65" s="19" t="n">
        <v>46217</v>
      </c>
      <c r="W65" s="19" t="n">
        <v>46401</v>
      </c>
      <c r="X65" s="18" t="inlineStr">
        <is>
          <t>Las llaves del resto de la empresa – copia cifrada y probada</t>
        </is>
      </c>
    </row>
    <row r="66">
      <c r="A66" s="13" t="inlineStr">
        <is>
          <t>AST-0065</t>
        </is>
      </c>
      <c r="B66" s="14" t="inlineStr">
        <is>
          <t>Kontener: n8n (automatyzacje)</t>
        </is>
      </c>
      <c r="C66" s="14" t="inlineStr">
        <is>
          <t>Contenedor / servicio</t>
        </is>
      </c>
      <c r="D66" s="14" t="inlineStr">
        <is>
          <t>Aplicación</t>
        </is>
      </c>
      <c r="E66" s="14" t="inlineStr">
        <is>
          <t>Producción</t>
        </is>
      </c>
      <c r="F66" s="14" t="inlineStr">
        <is>
          <t>OVHcloud – Gravelines (GRA)</t>
        </is>
      </c>
      <c r="G66" s="14" t="inlineStr">
        <is>
          <t>n8nio/n8n:1.62 · 23 aktywne workflow</t>
        </is>
      </c>
      <c r="H66" s="14" t="inlineStr">
        <is>
          <t>Joanna Mazur – Responsable de Logística</t>
        </is>
      </c>
      <c r="I66" s="14" t="inlineStr">
        <is>
          <t>Michał Kaczmarek</t>
        </is>
      </c>
      <c r="J66" s="14" t="inlineStr">
        <is>
          <t>AST-0057, AST-0067</t>
        </is>
      </c>
      <c r="K66" s="14" t="inlineStr">
        <is>
          <t>Confidencial</t>
        </is>
      </c>
      <c r="L66" s="14" t="inlineStr">
        <is>
          <t>Sí – contactos comerciales</t>
        </is>
      </c>
      <c r="M66" s="14" t="inlineStr">
        <is>
          <t>Alta</t>
        </is>
      </c>
      <c r="N66" s="14" t="inlineStr">
        <is>
          <t>8 h</t>
        </is>
      </c>
      <c r="O66" s="14" t="inlineStr">
        <is>
          <t>24 h</t>
        </is>
      </c>
      <c r="P66" s="14" t="inlineStr">
        <is>
          <t>Volcado nocturno a OVH Object Storage, 30 días</t>
        </is>
      </c>
      <c r="Q66" s="14" t="inlineStr">
        <is>
          <t>Uptime Kuma + Grafana</t>
        </is>
      </c>
      <c r="R66" s="14" t="inlineStr">
        <is>
          <t>SSO desde Entra ID + MFA</t>
        </is>
      </c>
      <c r="S66" s="15" t="n"/>
      <c r="T66" s="14" t="inlineStr">
        <is>
          <t>En uso</t>
        </is>
      </c>
      <c r="U66" s="16" t="n"/>
      <c r="V66" s="15" t="n">
        <v>46217</v>
      </c>
      <c r="W66" s="15" t="n">
        <v>46401</v>
      </c>
      <c r="X66" s="14" t="inlineStr">
        <is>
          <t>Conecta ERP, WMS, HubSpot y correo – su caída detiene las integraciones</t>
        </is>
      </c>
    </row>
    <row r="67">
      <c r="A67" s="17" t="inlineStr">
        <is>
          <t>AST-0066</t>
        </is>
      </c>
      <c r="B67" s="18" t="inlineStr">
        <is>
          <t>Kontener: Wiki.js (baza wiedzy IT)</t>
        </is>
      </c>
      <c r="C67" s="18" t="inlineStr">
        <is>
          <t>Contenedor / servicio</t>
        </is>
      </c>
      <c r="D67" s="18" t="inlineStr">
        <is>
          <t>Documentación</t>
        </is>
      </c>
      <c r="E67" s="18" t="inlineStr">
        <is>
          <t>Producción</t>
        </is>
      </c>
      <c r="F67" s="18" t="inlineStr">
        <is>
          <t>OVHcloud – Gravelines (GRA)</t>
        </is>
      </c>
      <c r="G67" s="18" t="inlineStr">
        <is>
          <t>requarks/wiki:2.5 · 180 stron</t>
        </is>
      </c>
      <c r="H67" s="18" t="inlineStr">
        <is>
          <t>Tomasz Górski – Responsable de IT</t>
        </is>
      </c>
      <c r="I67" s="18" t="inlineStr">
        <is>
          <t>Paweł Nowak</t>
        </is>
      </c>
      <c r="J67" s="18" t="inlineStr">
        <is>
          <t>AST-0057, AST-0067</t>
        </is>
      </c>
      <c r="K67" s="18" t="inlineStr">
        <is>
          <t>Confidencial</t>
        </is>
      </c>
      <c r="L67" s="18" t="inlineStr">
        <is>
          <t>No</t>
        </is>
      </c>
      <c r="M67" s="18" t="inlineStr">
        <is>
          <t>Media</t>
        </is>
      </c>
      <c r="N67" s="18" t="inlineStr">
        <is>
          <t>8 h</t>
        </is>
      </c>
      <c r="O67" s="18" t="inlineStr">
        <is>
          <t>24 h</t>
        </is>
      </c>
      <c r="P67" s="18" t="inlineStr">
        <is>
          <t>Volcado nocturno a OVH Object Storage, 30 días</t>
        </is>
      </c>
      <c r="Q67" s="18" t="inlineStr">
        <is>
          <t>Uptime Kuma + Grafana</t>
        </is>
      </c>
      <c r="R67" s="18" t="inlineStr">
        <is>
          <t>SSO desde Entra ID + MFA</t>
        </is>
      </c>
      <c r="S67" s="19" t="n"/>
      <c r="T67" s="18" t="inlineStr">
        <is>
          <t>En uso</t>
        </is>
      </c>
      <c r="U67" s="20" t="n"/>
      <c r="V67" s="19" t="n">
        <v>46217</v>
      </c>
      <c r="W67" s="19" t="n">
        <v>46401</v>
      </c>
      <c r="X67" s="18" t="inlineStr">
        <is>
          <t>Runbooks – copia PDF fuera de este servidor (ver AST-0079)</t>
        </is>
      </c>
    </row>
    <row r="68">
      <c r="A68" s="13" t="inlineStr">
        <is>
          <t>AST-0067</t>
        </is>
      </c>
      <c r="B68" s="14" t="inlineStr">
        <is>
          <t>Kontener: PostgreSQL 16 (baza narzędzi)</t>
        </is>
      </c>
      <c r="C68" s="14" t="inlineStr">
        <is>
          <t>Base de datos</t>
        </is>
      </c>
      <c r="D68" s="14" t="inlineStr">
        <is>
          <t>Datos</t>
        </is>
      </c>
      <c r="E68" s="14" t="inlineStr">
        <is>
          <t>Producción</t>
        </is>
      </c>
      <c r="F68" s="14" t="inlineStr">
        <is>
          <t>OVHcloud – Gravelines (GRA)</t>
        </is>
      </c>
      <c r="G68" s="14" t="inlineStr">
        <is>
          <t>postgres:16 · bazy: gitlab, n8n, wiki, zabbix</t>
        </is>
      </c>
      <c r="H68" s="14" t="inlineStr">
        <is>
          <t>Tomasz Górski – Responsable de IT</t>
        </is>
      </c>
      <c r="I68" s="14" t="inlineStr">
        <is>
          <t>Michał Kaczmarek</t>
        </is>
      </c>
      <c r="J68" s="14" t="inlineStr">
        <is>
          <t>AST-0057</t>
        </is>
      </c>
      <c r="K68" s="14" t="inlineStr">
        <is>
          <t>Confidencial</t>
        </is>
      </c>
      <c r="L68" s="14" t="inlineStr">
        <is>
          <t>Sí – empleados</t>
        </is>
      </c>
      <c r="M68" s="14" t="inlineStr">
        <is>
          <t>Alta</t>
        </is>
      </c>
      <c r="N68" s="14" t="inlineStr">
        <is>
          <t>4 h</t>
        </is>
      </c>
      <c r="O68" s="14" t="inlineStr">
        <is>
          <t>24 h</t>
        </is>
      </c>
      <c r="P68" s="14" t="inlineStr">
        <is>
          <t>Volcado nocturno a OVH Object Storage, 30 días</t>
        </is>
      </c>
      <c r="Q68" s="14" t="inlineStr">
        <is>
          <t>Zabbix + Grafana</t>
        </is>
      </c>
      <c r="R68" s="14" t="inlineStr">
        <is>
          <t>Clave SSH vía bastión</t>
        </is>
      </c>
      <c r="S68" s="15" t="n">
        <v>47066</v>
      </c>
      <c r="T68" s="14" t="inlineStr">
        <is>
          <t>En uso</t>
        </is>
      </c>
      <c r="U68" s="16" t="n"/>
      <c r="V68" s="15" t="n">
        <v>46217</v>
      </c>
      <c r="W68" s="15" t="n">
        <v>46401</v>
      </c>
      <c r="X68" s="14" t="inlineStr">
        <is>
          <t>Una base de datos para cuatro herramientas – compromiso consciente</t>
        </is>
      </c>
    </row>
    <row r="69">
      <c r="A69" s="17" t="inlineStr">
        <is>
          <t>AST-0068</t>
        </is>
      </c>
      <c r="B69" s="18" t="inlineStr">
        <is>
          <t>OVH Object Storage – ovh-bkp-app</t>
        </is>
      </c>
      <c r="C69" s="18" t="inlineStr">
        <is>
          <t>Almacenamiento de datos</t>
        </is>
      </c>
      <c r="D69" s="18" t="inlineStr">
        <is>
          <t>Datos</t>
        </is>
      </c>
      <c r="E69" s="18" t="inlineStr">
        <is>
          <t>Contingencia (DR)</t>
        </is>
      </c>
      <c r="F69" s="18" t="inlineStr">
        <is>
          <t>OVHcloud – Gravelines (GRA)</t>
        </is>
      </c>
      <c r="G69" s="18" t="inlineStr">
        <is>
          <t>Standard S3 · 2,1 TB · retencja 30 dni</t>
        </is>
      </c>
      <c r="H69" s="18" t="inlineStr">
        <is>
          <t>Tomasz Górski – Responsable de IT</t>
        </is>
      </c>
      <c r="I69" s="18" t="inlineStr">
        <is>
          <t>Michał Kaczmarek</t>
        </is>
      </c>
      <c r="J69" s="18" t="inlineStr">
        <is>
          <t>AST-0057</t>
        </is>
      </c>
      <c r="K69" s="18" t="inlineStr">
        <is>
          <t>Confidencial</t>
        </is>
      </c>
      <c r="L69" s="18" t="inlineStr">
        <is>
          <t>Sí – empleados</t>
        </is>
      </c>
      <c r="M69" s="18" t="inlineStr">
        <is>
          <t>Alta</t>
        </is>
      </c>
      <c r="N69" s="18" t="inlineStr">
        <is>
          <t>8 h</t>
        </is>
      </c>
      <c r="O69" s="18" t="inlineStr">
        <is>
          <t>24 h</t>
        </is>
      </c>
      <c r="P69" s="18" t="inlineStr">
        <is>
          <t>ESTA es la copia: S3 Object Lock, 365 días</t>
        </is>
      </c>
      <c r="Q69" s="18" t="inlineStr">
        <is>
          <t>Uptime Kuma + Grafana</t>
        </is>
      </c>
      <c r="R69" s="18" t="inlineStr">
        <is>
          <t>Clave SSH vía bastión</t>
        </is>
      </c>
      <c r="S69" s="19" t="n"/>
      <c r="T69" s="18" t="inlineStr">
        <is>
          <t>En uso</t>
        </is>
      </c>
      <c r="U69" s="20" t="n">
        <v>1560</v>
      </c>
      <c r="V69" s="19" t="n">
        <v>46217</v>
      </c>
      <c r="W69" s="19" t="n">
        <v>46401</v>
      </c>
      <c r="X69" s="18" t="inlineStr">
        <is>
          <t>Copias de contenedores; claves S3 guardadas en Vaultwarden</t>
        </is>
      </c>
    </row>
    <row r="70">
      <c r="A70" s="13" t="inlineStr">
        <is>
          <t>AST-0069</t>
        </is>
      </c>
      <c r="B70" s="14" t="inlineStr">
        <is>
          <t>Domeny nordvent.pl, nordvent.eu, nordvent.com</t>
        </is>
      </c>
      <c r="C70" s="14" t="inlineStr">
        <is>
          <t>Dominio / certificado</t>
        </is>
      </c>
      <c r="D70" s="14" t="inlineStr">
        <is>
          <t>Red</t>
        </is>
      </c>
      <c r="E70" s="14" t="inlineStr">
        <is>
          <t>Producción</t>
        </is>
      </c>
      <c r="F70" s="14" t="inlineStr">
        <is>
          <t>OVHcloud – Gravelines (GRA)</t>
        </is>
      </c>
      <c r="G70" s="14" t="inlineStr">
        <is>
          <t>Rejestrator OVH · auto-odnowienie WŁ.</t>
        </is>
      </c>
      <c r="H70" s="14" t="inlineStr">
        <is>
          <t>Piotr Adamczyk – Responsable de Marketing</t>
        </is>
      </c>
      <c r="I70" s="14" t="inlineStr">
        <is>
          <t>Michał Kaczmarek</t>
        </is>
      </c>
      <c r="J70" s="14" t="inlineStr"/>
      <c r="K70" s="14" t="inlineStr">
        <is>
          <t>Pública</t>
        </is>
      </c>
      <c r="L70" s="14" t="inlineStr">
        <is>
          <t>No</t>
        </is>
      </c>
      <c r="M70" s="14" t="inlineStr">
        <is>
          <t>Crítica</t>
        </is>
      </c>
      <c r="N70" s="14" t="inlineStr">
        <is>
          <t>n/a</t>
        </is>
      </c>
      <c r="O70" s="14" t="inlineStr">
        <is>
          <t>n/a</t>
        </is>
      </c>
      <c r="P70" s="14" t="inlineStr">
        <is>
          <t>No aplica</t>
        </is>
      </c>
      <c r="Q70" s="14" t="inlineStr">
        <is>
          <t>Uptime Kuma + Grafana</t>
        </is>
      </c>
      <c r="R70" s="14" t="inlineStr">
        <is>
          <t>Cuenta local + MFA</t>
        </is>
      </c>
      <c r="S70" s="15" t="n">
        <v>46495</v>
      </c>
      <c r="T70" s="14" t="inlineStr">
        <is>
          <t>En uso</t>
        </is>
      </c>
      <c r="U70" s="16" t="n">
        <v>420</v>
      </c>
      <c r="V70" s="15" t="n">
        <v>46245</v>
      </c>
      <c r="W70" s="15" t="n">
        <v>46337</v>
      </c>
      <c r="X70" s="14" t="inlineStr">
        <is>
          <t>Perder el dominio tumba el correo y el portal a la vez</t>
        </is>
      </c>
    </row>
    <row r="71">
      <c r="A71" s="17" t="inlineStr">
        <is>
          <t>AST-0070</t>
        </is>
      </c>
      <c r="B71" s="18" t="inlineStr">
        <is>
          <t>Certyfikaty TLS (wildcard i EV)</t>
        </is>
      </c>
      <c r="C71" s="18" t="inlineStr">
        <is>
          <t>Dominio / certificado</t>
        </is>
      </c>
      <c r="D71" s="18" t="inlineStr">
        <is>
          <t>Red</t>
        </is>
      </c>
      <c r="E71" s="18" t="inlineStr">
        <is>
          <t>Producción</t>
        </is>
      </c>
      <c r="F71" s="18" t="inlineStr">
        <is>
          <t>Varias ubicaciones</t>
        </is>
      </c>
      <c r="G71" s="18" t="inlineStr">
        <is>
          <t>*.nordvent.pl (LE), EV dla b2b (DigiCert)</t>
        </is>
      </c>
      <c r="H71" s="18" t="inlineStr">
        <is>
          <t>Tomasz Górski – Responsable de IT</t>
        </is>
      </c>
      <c r="I71" s="18" t="inlineStr">
        <is>
          <t>Michał Kaczmarek</t>
        </is>
      </c>
      <c r="J71" s="18" t="inlineStr">
        <is>
          <t>AST-0059</t>
        </is>
      </c>
      <c r="K71" s="18" t="inlineStr">
        <is>
          <t>Pública</t>
        </is>
      </c>
      <c r="L71" s="18" t="inlineStr">
        <is>
          <t>No</t>
        </is>
      </c>
      <c r="M71" s="18" t="inlineStr">
        <is>
          <t>Alta</t>
        </is>
      </c>
      <c r="N71" s="18" t="inlineStr">
        <is>
          <t>4 h</t>
        </is>
      </c>
      <c r="O71" s="18" t="inlineStr">
        <is>
          <t>n/a</t>
        </is>
      </c>
      <c r="P71" s="18" t="inlineStr">
        <is>
          <t>Configuración en GitLab (en cada cambio)</t>
        </is>
      </c>
      <c r="Q71" s="18" t="inlineStr">
        <is>
          <t>Uptime Kuma + Grafana</t>
        </is>
      </c>
      <c r="R71" s="18" t="inlineStr">
        <is>
          <t>Cuenta local + MFA</t>
        </is>
      </c>
      <c r="S71" s="19" t="n">
        <v>46409</v>
      </c>
      <c r="T71" s="18" t="inlineStr">
        <is>
          <t>En uso</t>
        </is>
      </c>
      <c r="U71" s="20" t="n">
        <v>1350</v>
      </c>
      <c r="V71" s="19" t="n">
        <v>46245</v>
      </c>
      <c r="W71" s="19" t="n">
        <v>46337</v>
      </c>
      <c r="X71" s="18" t="inlineStr">
        <is>
          <t>El certificado EV se renueva a mano – recordatorio a 45 días</t>
        </is>
      </c>
    </row>
    <row r="72">
      <c r="A72" s="13" t="inlineStr">
        <is>
          <t>AST-0071</t>
        </is>
      </c>
      <c r="B72" s="14" t="inlineStr">
        <is>
          <t>HubSpot CRM Professional (24 stanowiska)</t>
        </is>
      </c>
      <c r="C72" s="14" t="inlineStr">
        <is>
          <t>Servicio SaaS</t>
        </is>
      </c>
      <c r="D72" s="14" t="inlineStr">
        <is>
          <t>Aplicación</t>
        </is>
      </c>
      <c r="E72" s="14" t="inlineStr">
        <is>
          <t>Producción</t>
        </is>
      </c>
      <c r="F72" s="14" t="inlineStr">
        <is>
          <t>SaaS – EE. UU.</t>
        </is>
      </c>
      <c r="G72" s="14" t="inlineStr">
        <is>
          <t>Portal 24118903 · integracja z n8n</t>
        </is>
      </c>
      <c r="H72" s="14" t="inlineStr">
        <is>
          <t>Katarzyna Lis – Director Comercial</t>
        </is>
      </c>
      <c r="I72" s="14" t="inlineStr">
        <is>
          <t>Michał Kaczmarek</t>
        </is>
      </c>
      <c r="J72" s="14" t="inlineStr"/>
      <c r="K72" s="14" t="inlineStr">
        <is>
          <t>Confidencial</t>
        </is>
      </c>
      <c r="L72" s="14" t="inlineStr">
        <is>
          <t>Sí – contactos comerciales</t>
        </is>
      </c>
      <c r="M72" s="14" t="inlineStr">
        <is>
          <t>Crítica</t>
        </is>
      </c>
      <c r="N72" s="14" t="inlineStr">
        <is>
          <t>4 h</t>
        </is>
      </c>
      <c r="O72" s="14" t="inlineStr">
        <is>
          <t>24 h</t>
        </is>
      </c>
      <c r="P72" s="14" t="inlineStr">
        <is>
          <t>Exportación diaria vía API a S3</t>
        </is>
      </c>
      <c r="Q72" s="14" t="inlineStr">
        <is>
          <t>Página de estado del proveedor</t>
        </is>
      </c>
      <c r="R72" s="14" t="inlineStr">
        <is>
          <t>SSO desde Entra ID + MFA</t>
        </is>
      </c>
      <c r="S72" s="15" t="n">
        <v>46538</v>
      </c>
      <c r="T72" s="14" t="inlineStr">
        <is>
          <t>En uso</t>
        </is>
      </c>
      <c r="U72" s="16" t="n">
        <v>63000</v>
      </c>
      <c r="V72" s="15" t="n">
        <v>46245</v>
      </c>
      <c r="W72" s="15" t="n">
        <v>46337</v>
      </c>
      <c r="X72" s="14" t="inlineStr">
        <is>
          <t>Base de contactos y embudo de ventas – datos fuera de la UE (CCT)</t>
        </is>
      </c>
    </row>
    <row r="73">
      <c r="A73" s="17" t="inlineStr">
        <is>
          <t>AST-0072</t>
        </is>
      </c>
      <c r="B73" s="18" t="inlineStr">
        <is>
          <t>enova365 Kadry i Płace (hosting dostawcy)</t>
        </is>
      </c>
      <c r="C73" s="18" t="inlineStr">
        <is>
          <t>Servicio SaaS</t>
        </is>
      </c>
      <c r="D73" s="18" t="inlineStr">
        <is>
          <t>Aplicación</t>
        </is>
      </c>
      <c r="E73" s="18" t="inlineStr">
        <is>
          <t>Producción</t>
        </is>
      </c>
      <c r="F73" s="18" t="inlineStr">
        <is>
          <t>SaaS – UE</t>
        </is>
      </c>
      <c r="G73" s="18" t="inlineStr">
        <is>
          <t>186 pracowników · e-teczki</t>
        </is>
      </c>
      <c r="H73" s="18" t="inlineStr">
        <is>
          <t>Ewa Dąbrowska – Responsable de RR. HH.</t>
        </is>
      </c>
      <c r="I73" s="18" t="inlineStr">
        <is>
          <t>Dostawca: Soneta Partner</t>
        </is>
      </c>
      <c r="J73" s="18" t="inlineStr"/>
      <c r="K73" s="18" t="inlineStr">
        <is>
          <t>Estrictamente confidencial</t>
        </is>
      </c>
      <c r="L73" s="18" t="inlineStr">
        <is>
          <t>Sí – categorías especiales</t>
        </is>
      </c>
      <c r="M73" s="18" t="inlineStr">
        <is>
          <t>Crítica</t>
        </is>
      </c>
      <c r="N73" s="18" t="inlineStr">
        <is>
          <t>8 h</t>
        </is>
      </c>
      <c r="O73" s="18" t="inlineStr">
        <is>
          <t>24 h</t>
        </is>
      </c>
      <c r="P73" s="18" t="inlineStr">
        <is>
          <t>Exportación mensual desde el panel del proveedor</t>
        </is>
      </c>
      <c r="Q73" s="18" t="inlineStr">
        <is>
          <t>Página de estado del proveedor</t>
        </is>
      </c>
      <c r="R73" s="18" t="inlineStr">
        <is>
          <t>Cuenta local + MFA</t>
        </is>
      </c>
      <c r="S73" s="19" t="n">
        <v>46418</v>
      </c>
      <c r="T73" s="18" t="inlineStr">
        <is>
          <t>En uso</t>
        </is>
      </c>
      <c r="U73" s="20" t="n">
        <v>34200</v>
      </c>
      <c r="V73" s="19" t="n">
        <v>46245</v>
      </c>
      <c r="W73" s="19" t="n">
        <v>46337</v>
      </c>
      <c r="X73" s="18" t="inlineStr">
        <is>
          <t>Datos de categorías especiales – contrato de encargo archivado</t>
        </is>
      </c>
    </row>
    <row r="74">
      <c r="A74" s="13" t="inlineStr">
        <is>
          <t>AST-0073</t>
        </is>
      </c>
      <c r="B74" s="14" t="inlineStr">
        <is>
          <t>Autenti – podpis elektroniczny</t>
        </is>
      </c>
      <c r="C74" s="14" t="inlineStr">
        <is>
          <t>Servicio SaaS</t>
        </is>
      </c>
      <c r="D74" s="14" t="inlineStr">
        <is>
          <t>Aplicación</t>
        </is>
      </c>
      <c r="E74" s="14" t="inlineStr">
        <is>
          <t>Producción</t>
        </is>
      </c>
      <c r="F74" s="14" t="inlineStr">
        <is>
          <t>SaaS – UE</t>
        </is>
      </c>
      <c r="G74" s="14" t="inlineStr">
        <is>
          <t>12 użytkowników · ~200 dok./mies.</t>
        </is>
      </c>
      <c r="H74" s="14" t="inlineStr">
        <is>
          <t>Anna Wiśniewska – Director Financiero</t>
        </is>
      </c>
      <c r="I74" s="14" t="inlineStr">
        <is>
          <t>Anna Wiśniewska</t>
        </is>
      </c>
      <c r="J74" s="14" t="inlineStr"/>
      <c r="K74" s="14" t="inlineStr">
        <is>
          <t>Confidencial</t>
        </is>
      </c>
      <c r="L74" s="14" t="inlineStr">
        <is>
          <t>Sí – contactos comerciales</t>
        </is>
      </c>
      <c r="M74" s="14" t="inlineStr">
        <is>
          <t>Alta</t>
        </is>
      </c>
      <c r="N74" s="14" t="inlineStr">
        <is>
          <t>24 h</t>
        </is>
      </c>
      <c r="O74" s="14" t="inlineStr">
        <is>
          <t>n/a</t>
        </is>
      </c>
      <c r="P74" s="14" t="inlineStr">
        <is>
          <t>Exportación mensual desde el panel del proveedor</t>
        </is>
      </c>
      <c r="Q74" s="14" t="inlineStr">
        <is>
          <t>Página de estado del proveedor</t>
        </is>
      </c>
      <c r="R74" s="14" t="inlineStr">
        <is>
          <t>SSO desde Entra ID + MFA</t>
        </is>
      </c>
      <c r="S74" s="15" t="n">
        <v>46477</v>
      </c>
      <c r="T74" s="14" t="inlineStr">
        <is>
          <t>En uso</t>
        </is>
      </c>
      <c r="U74" s="16" t="n">
        <v>8400</v>
      </c>
      <c r="V74" s="15" t="n">
        <v>46203</v>
      </c>
      <c r="W74" s="15" t="n">
        <v>46386</v>
      </c>
      <c r="X74" s="14" t="inlineStr">
        <is>
          <t>Contratos firmados descargados a SharePoint cada mes</t>
        </is>
      </c>
    </row>
    <row r="75">
      <c r="A75" s="17" t="inlineStr">
        <is>
          <t>AST-0074</t>
        </is>
      </c>
      <c r="B75" s="18" t="inlineStr">
        <is>
          <t>Freshdesk – obsługa zgłoszeń klientów</t>
        </is>
      </c>
      <c r="C75" s="18" t="inlineStr">
        <is>
          <t>Servicio SaaS</t>
        </is>
      </c>
      <c r="D75" s="18" t="inlineStr">
        <is>
          <t>Aplicación</t>
        </is>
      </c>
      <c r="E75" s="18" t="inlineStr">
        <is>
          <t>Producción</t>
        </is>
      </c>
      <c r="F75" s="18" t="inlineStr">
        <is>
          <t>SaaS – UE</t>
        </is>
      </c>
      <c r="G75" s="18" t="inlineStr">
        <is>
          <t>9 agentów · support@nordvent.pl</t>
        </is>
      </c>
      <c r="H75" s="18" t="inlineStr">
        <is>
          <t>Agnieszka Wróbel – Responsable de Atención al Cliente</t>
        </is>
      </c>
      <c r="I75" s="18" t="inlineStr">
        <is>
          <t>Michał Kaczmarek</t>
        </is>
      </c>
      <c r="J75" s="18" t="inlineStr"/>
      <c r="K75" s="18" t="inlineStr">
        <is>
          <t>Confidencial</t>
        </is>
      </c>
      <c r="L75" s="18" t="inlineStr">
        <is>
          <t>Sí – clientes</t>
        </is>
      </c>
      <c r="M75" s="18" t="inlineStr">
        <is>
          <t>Alta</t>
        </is>
      </c>
      <c r="N75" s="18" t="inlineStr">
        <is>
          <t>8 h</t>
        </is>
      </c>
      <c r="O75" s="18" t="inlineStr">
        <is>
          <t>24 h</t>
        </is>
      </c>
      <c r="P75" s="18" t="inlineStr">
        <is>
          <t>Exportación mensual desde el panel del proveedor</t>
        </is>
      </c>
      <c r="Q75" s="18" t="inlineStr">
        <is>
          <t>Página de estado del proveedor</t>
        </is>
      </c>
      <c r="R75" s="18" t="inlineStr">
        <is>
          <t>SSO desde Entra ID + MFA</t>
        </is>
      </c>
      <c r="S75" s="19" t="n">
        <v>46568</v>
      </c>
      <c r="T75" s="18" t="inlineStr">
        <is>
          <t>En uso</t>
        </is>
      </c>
      <c r="U75" s="20" t="n">
        <v>16800</v>
      </c>
      <c r="V75" s="19" t="n">
        <v>46203</v>
      </c>
      <c r="W75" s="19" t="n">
        <v>46386</v>
      </c>
      <c r="X75" s="18" t="inlineStr">
        <is>
          <t>Historial de reclamaciones – prueba en disputas de garantía</t>
        </is>
      </c>
    </row>
    <row r="76">
      <c r="A76" s="13" t="inlineStr">
        <is>
          <t>AST-0075</t>
        </is>
      </c>
      <c r="B76" s="14" t="inlineStr">
        <is>
          <t>Jira Software Cloud + Confluence</t>
        </is>
      </c>
      <c r="C76" s="14" t="inlineStr">
        <is>
          <t>Servicio SaaS</t>
        </is>
      </c>
      <c r="D76" s="14" t="inlineStr">
        <is>
          <t>Aplicación</t>
        </is>
      </c>
      <c r="E76" s="14" t="inlineStr">
        <is>
          <t>Producción</t>
        </is>
      </c>
      <c r="F76" s="14" t="inlineStr">
        <is>
          <t>SaaS – UE</t>
        </is>
      </c>
      <c r="G76" s="14" t="inlineStr">
        <is>
          <t>18 użytkowników · projekty IT i R&amp;D</t>
        </is>
      </c>
      <c r="H76" s="14" t="inlineStr">
        <is>
          <t>Tomasz Górski – Responsable de IT</t>
        </is>
      </c>
      <c r="I76" s="14" t="inlineStr">
        <is>
          <t>Michał Kaczmarek</t>
        </is>
      </c>
      <c r="J76" s="14" t="inlineStr"/>
      <c r="K76" s="14" t="inlineStr">
        <is>
          <t>Confidencial</t>
        </is>
      </c>
      <c r="L76" s="14" t="inlineStr">
        <is>
          <t>No</t>
        </is>
      </c>
      <c r="M76" s="14" t="inlineStr">
        <is>
          <t>Media</t>
        </is>
      </c>
      <c r="N76" s="14" t="inlineStr">
        <is>
          <t>24 h</t>
        </is>
      </c>
      <c r="O76" s="14" t="inlineStr">
        <is>
          <t>24 h</t>
        </is>
      </c>
      <c r="P76" s="14" t="inlineStr">
        <is>
          <t>Exportación mensual desde el panel del proveedor</t>
        </is>
      </c>
      <c r="Q76" s="14" t="inlineStr">
        <is>
          <t>Página de estado del proveedor</t>
        </is>
      </c>
      <c r="R76" s="14" t="inlineStr">
        <is>
          <t>SSO desde Entra ID + MFA</t>
        </is>
      </c>
      <c r="S76" s="15" t="n">
        <v>46630</v>
      </c>
      <c r="T76" s="14" t="inlineStr">
        <is>
          <t>En uso</t>
        </is>
      </c>
      <c r="U76" s="16" t="n">
        <v>11900</v>
      </c>
      <c r="V76" s="15" t="n">
        <v>46203</v>
      </c>
      <c r="W76" s="15" t="n">
        <v>46386</v>
      </c>
      <c r="X76" s="14" t="inlineStr">
        <is>
          <t>La documentación de I+D puede ser confidencial – espacios restringidos</t>
        </is>
      </c>
    </row>
    <row r="77">
      <c r="A77" s="17" t="inlineStr">
        <is>
          <t>AST-0076</t>
        </is>
      </c>
      <c r="B77" s="18" t="inlineStr">
        <is>
          <t>Sentry – monitoring błędów aplikacji</t>
        </is>
      </c>
      <c r="C77" s="18" t="inlineStr">
        <is>
          <t>Servicio SaaS</t>
        </is>
      </c>
      <c r="D77" s="18" t="inlineStr">
        <is>
          <t>Aplicación</t>
        </is>
      </c>
      <c r="E77" s="18" t="inlineStr">
        <is>
          <t>Producción</t>
        </is>
      </c>
      <c r="F77" s="18" t="inlineStr">
        <is>
          <t>SaaS – UE</t>
        </is>
      </c>
      <c r="G77" s="18" t="inlineStr">
        <is>
          <t>2 projekty · portal B2B, integracje</t>
        </is>
      </c>
      <c r="H77" s="18" t="inlineStr">
        <is>
          <t>Michał Kaczmarek – Responsable de E-commerce</t>
        </is>
      </c>
      <c r="I77" s="18" t="inlineStr">
        <is>
          <t>Michał Kaczmarek</t>
        </is>
      </c>
      <c r="J77" s="18" t="inlineStr">
        <is>
          <t>AST-0041</t>
        </is>
      </c>
      <c r="K77" s="18" t="inlineStr">
        <is>
          <t>Interna</t>
        </is>
      </c>
      <c r="L77" s="18" t="inlineStr">
        <is>
          <t>No</t>
        </is>
      </c>
      <c r="M77" s="18" t="inlineStr">
        <is>
          <t>Media</t>
        </is>
      </c>
      <c r="N77" s="18" t="inlineStr">
        <is>
          <t>24 h</t>
        </is>
      </c>
      <c r="O77" s="18" t="inlineStr">
        <is>
          <t>n/a</t>
        </is>
      </c>
      <c r="P77" s="18" t="inlineStr">
        <is>
          <t>Ninguna</t>
        </is>
      </c>
      <c r="Q77" s="18" t="inlineStr">
        <is>
          <t>Página de estado del proveedor</t>
        </is>
      </c>
      <c r="R77" s="18" t="inlineStr">
        <is>
          <t>SSO desde Entra ID + MFA</t>
        </is>
      </c>
      <c r="S77" s="19" t="n">
        <v>46446</v>
      </c>
      <c r="T77" s="18" t="inlineStr">
        <is>
          <t>En uso</t>
        </is>
      </c>
      <c r="U77" s="20" t="n">
        <v>4300</v>
      </c>
      <c r="V77" s="19" t="n">
        <v>46203</v>
      </c>
      <c r="W77" s="19" t="n">
        <v>46386</v>
      </c>
      <c r="X77" s="18" t="inlineStr">
        <is>
          <t>Atención: los errores pueden contener datos personales – filtro activo</t>
        </is>
      </c>
    </row>
    <row r="78">
      <c r="A78" s="13" t="inlineStr">
        <is>
          <t>AST-0077</t>
        </is>
      </c>
      <c r="B78" s="14" t="inlineStr">
        <is>
          <t>Cloudflare – DNS i WAF (nordvent.pl)</t>
        </is>
      </c>
      <c r="C78" s="14" t="inlineStr">
        <is>
          <t>Servicio SaaS</t>
        </is>
      </c>
      <c r="D78" s="14" t="inlineStr">
        <is>
          <t>Red</t>
        </is>
      </c>
      <c r="E78" s="14" t="inlineStr">
        <is>
          <t>Producción</t>
        </is>
      </c>
      <c r="F78" s="14" t="inlineStr">
        <is>
          <t>SaaS – EE. UU.</t>
        </is>
      </c>
      <c r="G78" s="14" t="inlineStr">
        <is>
          <t>Plan Pro · 61 rekordów DNS</t>
        </is>
      </c>
      <c r="H78" s="14" t="inlineStr">
        <is>
          <t>Piotr Adamczyk – Responsable de Marketing</t>
        </is>
      </c>
      <c r="I78" s="14" t="inlineStr">
        <is>
          <t>Michał Kaczmarek</t>
        </is>
      </c>
      <c r="J78" s="14" t="inlineStr">
        <is>
          <t>AST-0069</t>
        </is>
      </c>
      <c r="K78" s="14" t="inlineStr">
        <is>
          <t>Pública</t>
        </is>
      </c>
      <c r="L78" s="14" t="inlineStr">
        <is>
          <t>No</t>
        </is>
      </c>
      <c r="M78" s="14" t="inlineStr">
        <is>
          <t>Alta</t>
        </is>
      </c>
      <c r="N78" s="14" t="inlineStr">
        <is>
          <t>2 h</t>
        </is>
      </c>
      <c r="O78" s="14" t="inlineStr">
        <is>
          <t>n/a</t>
        </is>
      </c>
      <c r="P78" s="14" t="inlineStr">
        <is>
          <t>Configuración en GitLab (en cada cambio)</t>
        </is>
      </c>
      <c r="Q78" s="14" t="inlineStr">
        <is>
          <t>Uptime Kuma + Grafana</t>
        </is>
      </c>
      <c r="R78" s="14" t="inlineStr">
        <is>
          <t>Cuenta local + MFA</t>
        </is>
      </c>
      <c r="S78" s="15" t="n">
        <v>46507</v>
      </c>
      <c r="T78" s="14" t="inlineStr">
        <is>
          <t>En uso</t>
        </is>
      </c>
      <c r="U78" s="16" t="n">
        <v>1080</v>
      </c>
      <c r="V78" s="15" t="n">
        <v>46245</v>
      </c>
      <c r="W78" s="15" t="n">
        <v>46337</v>
      </c>
      <c r="X78" s="14" t="inlineStr">
        <is>
          <t>Cambiar un registro DNS requiere una solicitud de cambio</t>
        </is>
      </c>
    </row>
    <row r="79">
      <c r="A79" s="17" t="inlineStr">
        <is>
          <t>AST-0078</t>
        </is>
      </c>
      <c r="B79" s="18" t="inlineStr">
        <is>
          <t>ING Business – bankowość elektroniczna</t>
        </is>
      </c>
      <c r="C79" s="18" t="inlineStr">
        <is>
          <t>Servicio SaaS</t>
        </is>
      </c>
      <c r="D79" s="18" t="inlineStr">
        <is>
          <t>Aplicación</t>
        </is>
      </c>
      <c r="E79" s="18" t="inlineStr">
        <is>
          <t>Producción</t>
        </is>
      </c>
      <c r="F79" s="18" t="inlineStr">
        <is>
          <t>SaaS – UE</t>
        </is>
      </c>
      <c r="G79" s="18" t="inlineStr">
        <is>
          <t>6 użytkowników · tokeny sprzętowe</t>
        </is>
      </c>
      <c r="H79" s="18" t="inlineStr">
        <is>
          <t>Anna Wiśniewska – Director Financiero</t>
        </is>
      </c>
      <c r="I79" s="18" t="inlineStr">
        <is>
          <t>Anna Wiśniewska</t>
        </is>
      </c>
      <c r="J79" s="18" t="inlineStr"/>
      <c r="K79" s="18" t="inlineStr">
        <is>
          <t>Estrictamente confidencial</t>
        </is>
      </c>
      <c r="L79" s="18" t="inlineStr">
        <is>
          <t>Sí – empleados</t>
        </is>
      </c>
      <c r="M79" s="18" t="inlineStr">
        <is>
          <t>Crítica</t>
        </is>
      </c>
      <c r="N79" s="18" t="inlineStr">
        <is>
          <t>4 h</t>
        </is>
      </c>
      <c r="O79" s="18" t="inlineStr">
        <is>
          <t>n/a</t>
        </is>
      </c>
      <c r="P79" s="18" t="inlineStr">
        <is>
          <t>No aplica</t>
        </is>
      </c>
      <c r="Q79" s="18" t="inlineStr">
        <is>
          <t>Página de estado del proveedor</t>
        </is>
      </c>
      <c r="R79" s="18" t="inlineStr">
        <is>
          <t>Cuenta local + MFA</t>
        </is>
      </c>
      <c r="S79" s="19" t="n"/>
      <c r="T79" s="18" t="inlineStr">
        <is>
          <t>En uso</t>
        </is>
      </c>
      <c r="U79" s="20" t="n"/>
      <c r="V79" s="19" t="n">
        <v>46245</v>
      </c>
      <c r="W79" s="19" t="n">
        <v>46337</v>
      </c>
      <c r="X79" s="18" t="inlineStr">
        <is>
          <t>A menudo olvidado en el registro de IT, y es el mayor riesgo financiero</t>
        </is>
      </c>
    </row>
    <row r="80">
      <c r="A80" s="13" t="inlineStr">
        <is>
          <t>AST-0079</t>
        </is>
      </c>
      <c r="B80" s="14" t="inlineStr">
        <is>
          <t>Laptopy Dell Latitude 5450 (142 szt.)</t>
        </is>
      </c>
      <c r="C80" s="14" t="inlineStr">
        <is>
          <t>Puesto de trabajo</t>
        </is>
      </c>
      <c r="D80" s="14" t="inlineStr">
        <is>
          <t>Puesto de trabajo</t>
        </is>
      </c>
      <c r="E80" s="14" t="inlineStr">
        <is>
          <t>Oficina</t>
        </is>
      </c>
      <c r="F80" s="14" t="inlineStr">
        <is>
          <t>On-premises – oficinas (Varsovia, Płock)</t>
        </is>
      </c>
      <c r="G80" s="14" t="inlineStr">
        <is>
          <t>Windows 11 Pro · BitLocker · Intune</t>
        </is>
      </c>
      <c r="H80" s="14" t="inlineStr">
        <is>
          <t>Tomasz Górski – Responsable de IT</t>
        </is>
      </c>
      <c r="I80" s="14" t="inlineStr">
        <is>
          <t>Paweł Nowak</t>
        </is>
      </c>
      <c r="J80" s="14" t="inlineStr">
        <is>
          <t>AST-0032</t>
        </is>
      </c>
      <c r="K80" s="14" t="inlineStr">
        <is>
          <t>Confidencial</t>
        </is>
      </c>
      <c r="L80" s="14" t="inlineStr">
        <is>
          <t>Sí – empleados</t>
        </is>
      </c>
      <c r="M80" s="14" t="inlineStr">
        <is>
          <t>Alta</t>
        </is>
      </c>
      <c r="N80" s="14" t="inlineStr">
        <is>
          <t>1 dzień</t>
        </is>
      </c>
      <c r="O80" s="14" t="inlineStr">
        <is>
          <t>24 h</t>
        </is>
      </c>
      <c r="P80" s="14" t="inlineStr">
        <is>
          <t>Imagen del sistema + perfil en OneDrive</t>
        </is>
      </c>
      <c r="Q80" s="14" t="inlineStr">
        <is>
          <t>Intune + Defender</t>
        </is>
      </c>
      <c r="R80" s="14" t="inlineStr">
        <is>
          <t>Entra ID + MFA</t>
        </is>
      </c>
      <c r="S80" s="15" t="n">
        <v>47405</v>
      </c>
      <c r="T80" s="14" t="inlineStr">
        <is>
          <t>En uso</t>
        </is>
      </c>
      <c r="U80" s="16" t="n"/>
      <c r="V80" s="15" t="n">
        <v>46245</v>
      </c>
      <c r="W80" s="15" t="n">
        <v>46337</v>
      </c>
      <c r="X80" s="14" t="inlineStr">
        <is>
          <t>Entrada agrupada; inventario unitario en Intune y contabilidad</t>
        </is>
      </c>
    </row>
    <row r="81">
      <c r="A81" s="17" t="inlineStr">
        <is>
          <t>AST-0080</t>
        </is>
      </c>
      <c r="B81" s="18" t="inlineStr">
        <is>
          <t>Stacje robocze CAD (12 szt.)</t>
        </is>
      </c>
      <c r="C81" s="18" t="inlineStr">
        <is>
          <t>Puesto de trabajo</t>
        </is>
      </c>
      <c r="D81" s="18" t="inlineStr">
        <is>
          <t>Puesto de trabajo</t>
        </is>
      </c>
      <c r="E81" s="18" t="inlineStr">
        <is>
          <t>Oficina</t>
        </is>
      </c>
      <c r="F81" s="18" t="inlineStr">
        <is>
          <t>On-premises – oficinas (Varsovia, Płock)</t>
        </is>
      </c>
      <c r="G81" s="18" t="inlineStr">
        <is>
          <t>Dell Precision 3660 · Windows 10 Pro 22H2</t>
        </is>
      </c>
      <c r="H81" s="18" t="inlineStr">
        <is>
          <t>Robert Sikora – Jefe de Ingeniería</t>
        </is>
      </c>
      <c r="I81" s="18" t="inlineStr">
        <is>
          <t>Paweł Nowak</t>
        </is>
      </c>
      <c r="J81" s="18" t="inlineStr">
        <is>
          <t>AST-0032</t>
        </is>
      </c>
      <c r="K81" s="18" t="inlineStr">
        <is>
          <t>Estrictamente confidencial</t>
        </is>
      </c>
      <c r="L81" s="18" t="inlineStr">
        <is>
          <t>No</t>
        </is>
      </c>
      <c r="M81" s="18" t="inlineStr">
        <is>
          <t>Alta</t>
        </is>
      </c>
      <c r="N81" s="18" t="inlineStr">
        <is>
          <t>2 dni</t>
        </is>
      </c>
      <c r="O81" s="18" t="inlineStr">
        <is>
          <t>24 h</t>
        </is>
      </c>
      <c r="P81" s="18" t="inlineStr">
        <is>
          <t>Imagen del sistema + perfil en OneDrive</t>
        </is>
      </c>
      <c r="Q81" s="18" t="inlineStr">
        <is>
          <t>Intune + Defender</t>
        </is>
      </c>
      <c r="R81" s="18" t="inlineStr">
        <is>
          <t>Entra ID + MFA</t>
        </is>
      </c>
      <c r="S81" s="19" t="n">
        <v>45944</v>
      </c>
      <c r="T81" s="18" t="inlineStr">
        <is>
          <t>En uso</t>
        </is>
      </c>
      <c r="U81" s="20" t="n"/>
      <c r="V81" s="19" t="n">
        <v>46098</v>
      </c>
      <c r="W81" s="19" t="n">
        <v>46190</v>
      </c>
      <c r="X81" s="18" t="inlineStr">
        <is>
          <t>SO fuera de soporte y revisión vencida – migración en curso</t>
        </is>
      </c>
    </row>
    <row r="82">
      <c r="A82" s="13" t="inlineStr">
        <is>
          <t>AST-0081</t>
        </is>
      </c>
      <c r="B82" s="14" t="inlineStr">
        <is>
          <t>Telefony służbowe iPhone (64 szt.)</t>
        </is>
      </c>
      <c r="C82" s="14" t="inlineStr">
        <is>
          <t>Dispositivo móvil</t>
        </is>
      </c>
      <c r="D82" s="14" t="inlineStr">
        <is>
          <t>Puesto de trabajo</t>
        </is>
      </c>
      <c r="E82" s="14" t="inlineStr">
        <is>
          <t>Oficina</t>
        </is>
      </c>
      <c r="F82" s="14" t="inlineStr">
        <is>
          <t>Varias ubicaciones</t>
        </is>
      </c>
      <c r="G82" s="14" t="inlineStr">
        <is>
          <t>iOS 18 · Intune · profil służbowy</t>
        </is>
      </c>
      <c r="H82" s="14" t="inlineStr">
        <is>
          <t>Tomasz Górski – Responsable de IT</t>
        </is>
      </c>
      <c r="I82" s="14" t="inlineStr">
        <is>
          <t>Paweł Nowak</t>
        </is>
      </c>
      <c r="J82" s="14" t="inlineStr">
        <is>
          <t>AST-0032</t>
        </is>
      </c>
      <c r="K82" s="14" t="inlineStr">
        <is>
          <t>Confidencial</t>
        </is>
      </c>
      <c r="L82" s="14" t="inlineStr">
        <is>
          <t>Sí – empleados</t>
        </is>
      </c>
      <c r="M82" s="14" t="inlineStr">
        <is>
          <t>Media</t>
        </is>
      </c>
      <c r="N82" s="14" t="inlineStr">
        <is>
          <t>2 dni</t>
        </is>
      </c>
      <c r="O82" s="14" t="inlineStr">
        <is>
          <t>n/a</t>
        </is>
      </c>
      <c r="P82" s="14" t="inlineStr">
        <is>
          <t>Imagen del sistema + perfil en OneDrive</t>
        </is>
      </c>
      <c r="Q82" s="14" t="inlineStr">
        <is>
          <t>Intune + Defender</t>
        </is>
      </c>
      <c r="R82" s="14" t="inlineStr">
        <is>
          <t>Entra ID + MFA</t>
        </is>
      </c>
      <c r="S82" s="15" t="n"/>
      <c r="T82" s="14" t="inlineStr">
        <is>
          <t>En uso</t>
        </is>
      </c>
      <c r="U82" s="16" t="n"/>
      <c r="V82" s="15" t="n">
        <v>46245</v>
      </c>
      <c r="W82" s="15" t="n">
        <v>46337</v>
      </c>
      <c r="X82" s="14" t="inlineStr">
        <is>
          <t>Borrado remoto probado dos veces al año</t>
        </is>
      </c>
    </row>
    <row r="83">
      <c r="A83" s="17" t="inlineStr">
        <is>
          <t>AST-0082</t>
        </is>
      </c>
      <c r="B83" s="18" t="inlineStr">
        <is>
          <t>Urządzenia wielofunkcyjne Konica Minolta (7 szt.)</t>
        </is>
      </c>
      <c r="C83" s="18" t="inlineStr">
        <is>
          <t>Puesto de trabajo</t>
        </is>
      </c>
      <c r="D83" s="18" t="inlineStr">
        <is>
          <t>Puesto de trabajo</t>
        </is>
      </c>
      <c r="E83" s="18" t="inlineStr">
        <is>
          <t>Oficina</t>
        </is>
      </c>
      <c r="F83" s="18" t="inlineStr">
        <is>
          <t>On-premises – oficinas (Varsovia, Płock)</t>
        </is>
      </c>
      <c r="G83" s="18" t="inlineStr">
        <is>
          <t>bizhub C300i · skan do e-mail i SMB</t>
        </is>
      </c>
      <c r="H83" s="18" t="inlineStr">
        <is>
          <t>Tomasz Górski – Responsable de IT</t>
        </is>
      </c>
      <c r="I83" s="18" t="inlineStr">
        <is>
          <t>Kopiuj-Serwis Sp. z o.o.</t>
        </is>
      </c>
      <c r="J83" s="18" t="inlineStr">
        <is>
          <t>AST-0015</t>
        </is>
      </c>
      <c r="K83" s="18" t="inlineStr">
        <is>
          <t>Confidencial</t>
        </is>
      </c>
      <c r="L83" s="18" t="inlineStr">
        <is>
          <t>Sí – empleados</t>
        </is>
      </c>
      <c r="M83" s="18" t="inlineStr">
        <is>
          <t>Media</t>
        </is>
      </c>
      <c r="N83" s="18" t="inlineStr">
        <is>
          <t>3 dni</t>
        </is>
      </c>
      <c r="O83" s="18" t="inlineStr">
        <is>
          <t>n/a</t>
        </is>
      </c>
      <c r="P83" s="18" t="inlineStr">
        <is>
          <t>Ninguna</t>
        </is>
      </c>
      <c r="Q83" s="18" t="inlineStr">
        <is>
          <t>Parcial (solo disponibilidad)</t>
        </is>
      </c>
      <c r="R83" s="18" t="inlineStr">
        <is>
          <t>Cuenta local, sin MFA</t>
        </is>
      </c>
      <c r="S83" s="19" t="n">
        <v>47026</v>
      </c>
      <c r="T83" s="18" t="inlineStr">
        <is>
          <t>En uso</t>
        </is>
      </c>
      <c r="U83" s="20" t="n">
        <v>22800</v>
      </c>
      <c r="V83" s="19" t="n">
        <v>46161</v>
      </c>
      <c r="W83" s="19" t="n">
        <v>46345</v>
      </c>
      <c r="X83" s="18" t="inlineStr">
        <is>
          <t>Los discos guardan escaneos – se exige protocolo de borrado seguro</t>
        </is>
      </c>
    </row>
    <row r="84">
      <c r="A84" s="13" t="inlineStr">
        <is>
          <t>AST-0083</t>
        </is>
      </c>
      <c r="B84" s="14" t="inlineStr">
        <is>
          <t>Szyfrowane nośniki zewnętrzne (12 szt.)</t>
        </is>
      </c>
      <c r="C84" s="14" t="inlineStr">
        <is>
          <t>Soporte / copia de seguridad</t>
        </is>
      </c>
      <c r="D84" s="14" t="inlineStr">
        <is>
          <t>Puesto de trabajo</t>
        </is>
      </c>
      <c r="E84" s="14" t="inlineStr">
        <is>
          <t>Oficina</t>
        </is>
      </c>
      <c r="F84" s="14" t="inlineStr">
        <is>
          <t>On-premises – oficinas (Varsovia, Płock)</t>
        </is>
      </c>
      <c r="G84" s="14" t="inlineStr">
        <is>
          <t>Kingston IronKey · rejestr wydań</t>
        </is>
      </c>
      <c r="H84" s="14" t="inlineStr">
        <is>
          <t>Tomasz Górski – Responsable de IT</t>
        </is>
      </c>
      <c r="I84" s="14" t="inlineStr">
        <is>
          <t>Paweł Nowak</t>
        </is>
      </c>
      <c r="J84" s="14" t="inlineStr"/>
      <c r="K84" s="14" t="inlineStr">
        <is>
          <t>Estrictamente confidencial</t>
        </is>
      </c>
      <c r="L84" s="14" t="inlineStr">
        <is>
          <t>Sí – contactos comerciales</t>
        </is>
      </c>
      <c r="M84" s="14" t="inlineStr">
        <is>
          <t>Media</t>
        </is>
      </c>
      <c r="N84" s="14" t="inlineStr">
        <is>
          <t>n/a</t>
        </is>
      </c>
      <c r="O84" s="14" t="inlineStr">
        <is>
          <t>n/a</t>
        </is>
      </c>
      <c r="P84" s="14" t="inlineStr">
        <is>
          <t>No aplica</t>
        </is>
      </c>
      <c r="Q84" s="14" t="inlineStr">
        <is>
          <t>Ninguna</t>
        </is>
      </c>
      <c r="R84" s="14" t="inlineStr">
        <is>
          <t>Tarjeta de acceso + registro de entradas</t>
        </is>
      </c>
      <c r="S84" s="15" t="n"/>
      <c r="T84" s="14" t="inlineStr">
        <is>
          <t>En uso</t>
        </is>
      </c>
      <c r="U84" s="16" t="n"/>
      <c r="V84" s="15" t="n">
        <v>46161</v>
      </c>
      <c r="W84" s="15" t="n">
        <v>46345</v>
      </c>
      <c r="X84" s="14" t="inlineStr">
        <is>
          <t>Entregados por tiempo limitado; devolución firmada</t>
        </is>
      </c>
    </row>
    <row r="85">
      <c r="A85" s="17" t="inlineStr">
        <is>
          <t>AST-0084</t>
        </is>
      </c>
      <c r="B85" s="18" t="inlineStr">
        <is>
          <t>Baza klientów i kontaktów B2B</t>
        </is>
      </c>
      <c r="C85" s="18" t="inlineStr">
        <is>
          <t>Conjunto de datos</t>
        </is>
      </c>
      <c r="D85" s="18" t="inlineStr">
        <is>
          <t>Datos</t>
        </is>
      </c>
      <c r="E85" s="18" t="inlineStr">
        <is>
          <t>Producción</t>
        </is>
      </c>
      <c r="F85" s="18" t="inlineStr">
        <is>
          <t>Varias ubicaciones</t>
        </is>
      </c>
      <c r="G85" s="18" t="inlineStr">
        <is>
          <t>HubSpot + ERP + RDS · ok. 41 tys. rekordów</t>
        </is>
      </c>
      <c r="H85" s="18" t="inlineStr">
        <is>
          <t>Katarzyna Lis – Director Comercial</t>
        </is>
      </c>
      <c r="I85" s="18" t="inlineStr">
        <is>
          <t>Karolina Bąk</t>
        </is>
      </c>
      <c r="J85" s="18" t="inlineStr">
        <is>
          <t>AST-0071, AST-0042, AST-0009</t>
        </is>
      </c>
      <c r="K85" s="18" t="inlineStr">
        <is>
          <t>Confidencial</t>
        </is>
      </c>
      <c r="L85" s="18" t="inlineStr">
        <is>
          <t>Sí – contactos comerciales</t>
        </is>
      </c>
      <c r="M85" s="18" t="inlineStr">
        <is>
          <t>Crítica</t>
        </is>
      </c>
      <c r="N85" s="18" t="inlineStr">
        <is>
          <t>4 h</t>
        </is>
      </c>
      <c r="O85" s="18" t="inlineStr">
        <is>
          <t>1 h</t>
        </is>
      </c>
      <c r="P85" s="18" t="inlineStr">
        <is>
          <t>Exportación diaria vía API a S3</t>
        </is>
      </c>
      <c r="Q85" s="18" t="inlineStr">
        <is>
          <t>No aplica</t>
        </is>
      </c>
      <c r="R85" s="18" t="inlineStr">
        <is>
          <t>SSO desde Entra ID + MFA</t>
        </is>
      </c>
      <c r="S85" s="19" t="n"/>
      <c r="T85" s="18" t="inlineStr">
        <is>
          <t>En uso</t>
        </is>
      </c>
      <c r="U85" s="20" t="n"/>
      <c r="V85" s="19" t="n">
        <v>46245</v>
      </c>
      <c r="W85" s="19" t="n">
        <v>46337</v>
      </c>
      <c r="X85" s="18" t="inlineStr">
        <is>
          <t>El mismo conjunto vive en tres sistemas – un solo activo de información</t>
        </is>
      </c>
    </row>
    <row r="86">
      <c r="A86" s="13" t="inlineStr">
        <is>
          <t>AST-0085</t>
        </is>
      </c>
      <c r="B86" s="14" t="inlineStr">
        <is>
          <t>Dane kadrowo-płacowe</t>
        </is>
      </c>
      <c r="C86" s="14" t="inlineStr">
        <is>
          <t>Conjunto de datos</t>
        </is>
      </c>
      <c r="D86" s="14" t="inlineStr">
        <is>
          <t>Datos</t>
        </is>
      </c>
      <c r="E86" s="14" t="inlineStr">
        <is>
          <t>Producción</t>
        </is>
      </c>
      <c r="F86" s="14" t="inlineStr">
        <is>
          <t>Varias ubicaciones</t>
        </is>
      </c>
      <c r="G86" s="14" t="inlineStr">
        <is>
          <t>enova365 + e-teczki + arkusze HR</t>
        </is>
      </c>
      <c r="H86" s="14" t="inlineStr">
        <is>
          <t>Ewa Dąbrowska – Responsable de RR. HH.</t>
        </is>
      </c>
      <c r="I86" s="14" t="inlineStr">
        <is>
          <t>Ewa Dąbrowska</t>
        </is>
      </c>
      <c r="J86" s="14" t="inlineStr">
        <is>
          <t>AST-0072, AST-0030</t>
        </is>
      </c>
      <c r="K86" s="14" t="inlineStr">
        <is>
          <t>Estrictamente confidencial</t>
        </is>
      </c>
      <c r="L86" s="14" t="inlineStr">
        <is>
          <t>Sí – categorías especiales</t>
        </is>
      </c>
      <c r="M86" s="14" t="inlineStr">
        <is>
          <t>Crítica</t>
        </is>
      </c>
      <c r="N86" s="14" t="inlineStr">
        <is>
          <t>8 h</t>
        </is>
      </c>
      <c r="O86" s="14" t="inlineStr">
        <is>
          <t>24 h</t>
        </is>
      </c>
      <c r="P86" s="14" t="inlineStr">
        <is>
          <t>Exportación mensual desde el panel del proveedor</t>
        </is>
      </c>
      <c r="Q86" s="14" t="inlineStr">
        <is>
          <t>No aplica</t>
        </is>
      </c>
      <c r="R86" s="14" t="inlineStr">
        <is>
          <t>Cuenta local + MFA</t>
        </is>
      </c>
      <c r="S86" s="15" t="n"/>
      <c r="T86" s="14" t="inlineStr">
        <is>
          <t>En uso</t>
        </is>
      </c>
      <c r="U86" s="16" t="n"/>
      <c r="V86" s="15" t="n">
        <v>46245</v>
      </c>
      <c r="W86" s="15" t="n">
        <v>46337</v>
      </c>
      <c r="X86" s="14" t="inlineStr">
        <is>
          <t>Categorías especiales (bajas, embargos) – acceso nominal</t>
        </is>
      </c>
    </row>
    <row r="87">
      <c r="A87" s="17" t="inlineStr">
        <is>
          <t>AST-0086</t>
        </is>
      </c>
      <c r="B87" s="18" t="inlineStr">
        <is>
          <t>Dokumentacja konstrukcyjna (CAD/DWG)</t>
        </is>
      </c>
      <c r="C87" s="18" t="inlineStr">
        <is>
          <t>Conjunto de datos</t>
        </is>
      </c>
      <c r="D87" s="18" t="inlineStr">
        <is>
          <t>Datos</t>
        </is>
      </c>
      <c r="E87" s="18" t="inlineStr">
        <is>
          <t>Producción</t>
        </is>
      </c>
      <c r="F87" s="18" t="inlineStr">
        <is>
          <t>Varias ubicaciones</t>
        </is>
      </c>
      <c r="G87" s="18" t="inlineStr">
        <is>
          <t>FS01 + S3 · 1,7 TB · 9400 rysunków</t>
        </is>
      </c>
      <c r="H87" s="18" t="inlineStr">
        <is>
          <t>Robert Sikora – Jefe de Ingeniería</t>
        </is>
      </c>
      <c r="I87" s="18" t="inlineStr">
        <is>
          <t>Robert Sikora</t>
        </is>
      </c>
      <c r="J87" s="18" t="inlineStr">
        <is>
          <t>AST-0007, AST-0044</t>
        </is>
      </c>
      <c r="K87" s="18" t="inlineStr">
        <is>
          <t>Estrictamente confidencial</t>
        </is>
      </c>
      <c r="L87" s="18" t="inlineStr">
        <is>
          <t>No</t>
        </is>
      </c>
      <c r="M87" s="18" t="inlineStr">
        <is>
          <t>Crítica</t>
        </is>
      </c>
      <c r="N87" s="18" t="inlineStr">
        <is>
          <t>8 h</t>
        </is>
      </c>
      <c r="O87" s="18" t="inlineStr">
        <is>
          <t>24 h</t>
        </is>
      </c>
      <c r="P87" s="18" t="inlineStr">
        <is>
          <t>Veeam GFS: 30 días / 12 meses</t>
        </is>
      </c>
      <c r="Q87" s="18" t="inlineStr">
        <is>
          <t>No aplica</t>
        </is>
      </c>
      <c r="R87" s="18" t="inlineStr">
        <is>
          <t>Entra ID + MFA</t>
        </is>
      </c>
      <c r="S87" s="19" t="n"/>
      <c r="T87" s="18" t="inlineStr">
        <is>
          <t>En uso</t>
        </is>
      </c>
      <c r="U87" s="20" t="n"/>
      <c r="V87" s="19" t="n">
        <v>46203</v>
      </c>
      <c r="W87" s="19" t="n">
        <v>46386</v>
      </c>
      <c r="X87" s="18" t="inlineStr">
        <is>
          <t>La principal propiedad intelectual – una fuga elimina la ventaja</t>
        </is>
      </c>
    </row>
    <row r="88">
      <c r="A88" s="13" t="inlineStr">
        <is>
          <t>AST-0087</t>
        </is>
      </c>
      <c r="B88" s="14" t="inlineStr">
        <is>
          <t>Archiwum umów i dokumentacji przetargowej</t>
        </is>
      </c>
      <c r="C88" s="14" t="inlineStr">
        <is>
          <t>Conjunto de datos</t>
        </is>
      </c>
      <c r="D88" s="14" t="inlineStr">
        <is>
          <t>Datos</t>
        </is>
      </c>
      <c r="E88" s="14" t="inlineStr">
        <is>
          <t>Producción</t>
        </is>
      </c>
      <c r="F88" s="14" t="inlineStr">
        <is>
          <t>Varias ubicaciones</t>
        </is>
      </c>
      <c r="G88" s="14" t="inlineStr">
        <is>
          <t>SharePoint + wersje papierowe w archiwum</t>
        </is>
      </c>
      <c r="H88" s="14" t="inlineStr">
        <is>
          <t>Zarząd Nordvent Systems – Dirección</t>
        </is>
      </c>
      <c r="I88" s="14" t="inlineStr">
        <is>
          <t>Anna Wiśniewska</t>
        </is>
      </c>
      <c r="J88" s="14" t="inlineStr">
        <is>
          <t>AST-0030</t>
        </is>
      </c>
      <c r="K88" s="14" t="inlineStr">
        <is>
          <t>Estrictamente confidencial</t>
        </is>
      </c>
      <c r="L88" s="14" t="inlineStr">
        <is>
          <t>Sí – contactos comerciales</t>
        </is>
      </c>
      <c r="M88" s="14" t="inlineStr">
        <is>
          <t>Alta</t>
        </is>
      </c>
      <c r="N88" s="14" t="inlineStr">
        <is>
          <t>2 dni</t>
        </is>
      </c>
      <c r="O88" s="14" t="inlineStr">
        <is>
          <t>24 h</t>
        </is>
      </c>
      <c r="P88" s="14" t="inlineStr">
        <is>
          <t>Veeam Backup for M365, 90 días</t>
        </is>
      </c>
      <c r="Q88" s="14" t="inlineStr">
        <is>
          <t>No aplica</t>
        </is>
      </c>
      <c r="R88" s="14" t="inlineStr">
        <is>
          <t>Entra ID + MFA</t>
        </is>
      </c>
      <c r="S88" s="15" t="n"/>
      <c r="T88" s="14" t="inlineStr">
        <is>
          <t>En uso</t>
        </is>
      </c>
      <c r="U88" s="16" t="n"/>
      <c r="V88" s="15" t="n">
        <v>46203</v>
      </c>
      <c r="W88" s="15" t="n">
        <v>46386</v>
      </c>
      <c r="X88" s="14" t="inlineStr">
        <is>
          <t>Los originales en papel también son activos – archivo bajo llave</t>
        </is>
      </c>
    </row>
    <row r="89">
      <c r="A89" s="17" t="inlineStr">
        <is>
          <t>AST-0088</t>
        </is>
      </c>
      <c r="B89" s="18" t="inlineStr">
        <is>
          <t>Runbooki i hasła awaryjne (kopia offline)</t>
        </is>
      </c>
      <c r="C89" s="18" t="inlineStr">
        <is>
          <t>Documentación</t>
        </is>
      </c>
      <c r="D89" s="18" t="inlineStr">
        <is>
          <t>Documentación</t>
        </is>
      </c>
      <c r="E89" s="18" t="inlineStr">
        <is>
          <t>Producción</t>
        </is>
      </c>
      <c r="F89" s="18" t="inlineStr">
        <is>
          <t>On-premises – oficinas (Varsovia, Płock)</t>
        </is>
      </c>
      <c r="G89" s="18" t="inlineStr">
        <is>
          <t>Wydruk w sejfie zarządu + koperta z hasłami</t>
        </is>
      </c>
      <c r="H89" s="18" t="inlineStr">
        <is>
          <t>Tomasz Górski – Responsable de IT</t>
        </is>
      </c>
      <c r="I89" s="18" t="inlineStr">
        <is>
          <t>Tomasz Górski</t>
        </is>
      </c>
      <c r="J89" s="18" t="inlineStr">
        <is>
          <t>AST-0066, AST-0064</t>
        </is>
      </c>
      <c r="K89" s="18" t="inlineStr">
        <is>
          <t>Estrictamente confidencial</t>
        </is>
      </c>
      <c r="L89" s="18" t="inlineStr">
        <is>
          <t>No</t>
        </is>
      </c>
      <c r="M89" s="18" t="inlineStr">
        <is>
          <t>Crítica</t>
        </is>
      </c>
      <c r="N89" s="18" t="inlineStr">
        <is>
          <t>n/a</t>
        </is>
      </c>
      <c r="O89" s="18" t="inlineStr">
        <is>
          <t>n/a</t>
        </is>
      </c>
      <c r="P89" s="18" t="inlineStr">
        <is>
          <t>Copia en papel en la caja fuerte</t>
        </is>
      </c>
      <c r="Q89" s="18" t="inlineStr">
        <is>
          <t>No aplica</t>
        </is>
      </c>
      <c r="R89" s="18" t="inlineStr">
        <is>
          <t>Tarjeta de acceso + registro de entradas</t>
        </is>
      </c>
      <c r="S89" s="19" t="n"/>
      <c r="T89" s="18" t="inlineStr">
        <is>
          <t>En uso</t>
        </is>
      </c>
      <c r="U89" s="20" t="n"/>
      <c r="V89" s="19" t="n">
        <v>46245</v>
      </c>
      <c r="W89" s="19" t="n">
        <v>46337</v>
      </c>
      <c r="X89" s="18" t="inlineStr">
        <is>
          <t>El único activo disponible cuando nada más funciona</t>
        </is>
      </c>
    </row>
    <row r="90">
      <c r="A90" s="13" t="inlineStr">
        <is>
          <t>AST-0089</t>
        </is>
      </c>
      <c r="B90" s="14" t="inlineStr">
        <is>
          <t>Rejestr czynności przetwarzania (RODO)</t>
        </is>
      </c>
      <c r="C90" s="14" t="inlineStr">
        <is>
          <t>Documentación</t>
        </is>
      </c>
      <c r="D90" s="14" t="inlineStr">
        <is>
          <t>Documentación</t>
        </is>
      </c>
      <c r="E90" s="14" t="inlineStr">
        <is>
          <t>Producción</t>
        </is>
      </c>
      <c r="F90" s="14" t="inlineStr">
        <is>
          <t>Microsoft 365 – región UE</t>
        </is>
      </c>
      <c r="G90" s="14" t="inlineStr">
        <is>
          <t>SharePoint · 24 czynności · wersja 4.2</t>
        </is>
      </c>
      <c r="H90" s="14" t="inlineStr">
        <is>
          <t>Marta Ostrowska – Delegado de Protección de Datos</t>
        </is>
      </c>
      <c r="I90" s="14" t="inlineStr">
        <is>
          <t>Marta Ostrowska</t>
        </is>
      </c>
      <c r="J90" s="14" t="inlineStr">
        <is>
          <t>AST-0084, AST-0085</t>
        </is>
      </c>
      <c r="K90" s="14" t="inlineStr">
        <is>
          <t>Confidencial</t>
        </is>
      </c>
      <c r="L90" s="14" t="inlineStr">
        <is>
          <t>No</t>
        </is>
      </c>
      <c r="M90" s="14" t="inlineStr">
        <is>
          <t>Alta</t>
        </is>
      </c>
      <c r="N90" s="14" t="inlineStr">
        <is>
          <t>3 dni</t>
        </is>
      </c>
      <c r="O90" s="14" t="inlineStr">
        <is>
          <t>24 h</t>
        </is>
      </c>
      <c r="P90" s="14" t="inlineStr">
        <is>
          <t>Veeam Backup for M365, 90 días</t>
        </is>
      </c>
      <c r="Q90" s="14" t="inlineStr">
        <is>
          <t>No aplica</t>
        </is>
      </c>
      <c r="R90" s="14" t="inlineStr">
        <is>
          <t>Entra ID + MFA</t>
        </is>
      </c>
      <c r="S90" s="15" t="n"/>
      <c r="T90" s="14" t="inlineStr">
        <is>
          <t>En uso</t>
        </is>
      </c>
      <c r="U90" s="16" t="n"/>
      <c r="V90" s="15" t="n">
        <v>46245</v>
      </c>
      <c r="W90" s="15" t="n">
        <v>46429</v>
      </c>
      <c r="X90" s="14" t="inlineStr">
        <is>
          <t>Se alimenta de este registro – columnas «Datos personales» y «Ubicación»</t>
        </is>
      </c>
    </row>
    <row r="91">
      <c r="A91" s="17" t="inlineStr">
        <is>
          <t>AST-0090</t>
        </is>
      </c>
      <c r="B91" s="18" t="inlineStr">
        <is>
          <t>Serwer starego CRM (SRV-CRM-OLD)</t>
        </is>
      </c>
      <c r="C91" s="18" t="inlineStr">
        <is>
          <t>Máquina virtual</t>
        </is>
      </c>
      <c r="D91" s="18" t="inlineStr">
        <is>
          <t>Aplicación</t>
        </is>
      </c>
      <c r="E91" s="18" t="inlineStr">
        <is>
          <t>Desarrollo</t>
        </is>
      </c>
      <c r="F91" s="18" t="inlineStr">
        <is>
          <t>On-premises – sala de servidores HQ Varsovia</t>
        </is>
      </c>
      <c r="G91" s="18" t="inlineStr">
        <is>
          <t>Windows Server 2012 R2 · wyłączony 2026-04-30</t>
        </is>
      </c>
      <c r="H91" s="18" t="inlineStr">
        <is>
          <t>Katarzyna Lis – Director Comercial</t>
        </is>
      </c>
      <c r="I91" s="18" t="inlineStr">
        <is>
          <t>Paweł Nowak</t>
        </is>
      </c>
      <c r="J91" s="18" t="inlineStr">
        <is>
          <t>AST-0002</t>
        </is>
      </c>
      <c r="K91" s="18" t="inlineStr">
        <is>
          <t>Confidencial</t>
        </is>
      </c>
      <c r="L91" s="18" t="inlineStr">
        <is>
          <t>Sí – contactos comerciales</t>
        </is>
      </c>
      <c r="M91" s="18" t="inlineStr">
        <is>
          <t>Baja</t>
        </is>
      </c>
      <c r="N91" s="18" t="inlineStr">
        <is>
          <t>n/a</t>
        </is>
      </c>
      <c r="O91" s="18" t="inlineStr">
        <is>
          <t>n/a</t>
        </is>
      </c>
      <c r="P91" s="18" t="inlineStr">
        <is>
          <t>Veeam GFS: 30 días / 12 meses</t>
        </is>
      </c>
      <c r="Q91" s="18" t="inlineStr">
        <is>
          <t>Ninguna</t>
        </is>
      </c>
      <c r="R91" s="18" t="inlineStr">
        <is>
          <t>Cuenta local, sin MFA</t>
        </is>
      </c>
      <c r="S91" s="19" t="n">
        <v>45209</v>
      </c>
      <c r="T91" s="18" t="inlineStr">
        <is>
          <t>En retirada</t>
        </is>
      </c>
      <c r="U91" s="20" t="n"/>
      <c r="V91" s="19" t="n">
        <v>46142</v>
      </c>
      <c r="W91" s="19" t="n">
        <v>46325</v>
      </c>
      <c r="X91" s="18" t="inlineStr">
        <is>
          <t>Apagado, pero el disco con datos de clientes sigue existiendo – a borrar</t>
        </is>
      </c>
    </row>
  </sheetData>
  <autoFilter ref="A1:X91"/>
  <conditionalFormatting sqref="M2:M91">
    <cfRule type="cellIs" priority="1" operator="equal" dxfId="0">
      <formula>"Crítica"</formula>
    </cfRule>
    <cfRule type="cellIs" priority="2" operator="equal" dxfId="1">
      <formula>"Alta"</formula>
    </cfRule>
  </conditionalFormatting>
  <conditionalFormatting sqref="K2:K91">
    <cfRule type="cellIs" priority="3" operator="equal" dxfId="2">
      <formula>"Estrictamente confidencial"</formula>
    </cfRule>
  </conditionalFormatting>
  <conditionalFormatting sqref="P2:P91">
    <cfRule type="cellIs" priority="4" operator="equal" dxfId="0">
      <formula>"Ninguna"</formula>
    </cfRule>
  </conditionalFormatting>
  <conditionalFormatting sqref="Q2:Q91">
    <cfRule type="cellIs" priority="5" operator="equal" dxfId="1">
      <formula>"Ninguna"</formula>
    </cfRule>
  </conditionalFormatting>
  <conditionalFormatting sqref="R2:R91">
    <cfRule type="cellIs" priority="6" operator="equal" dxfId="1">
      <formula>"Cuenta local, sin MFA"</formula>
    </cfRule>
    <cfRule type="cellIs" priority="7" operator="equal" dxfId="1">
      <formula>"Cuenta compartida – a eliminar"</formula>
    </cfRule>
  </conditionalFormatting>
  <conditionalFormatting sqref="S2:S91">
    <cfRule type="expression" priority="8" dxfId="0">
      <formula>AND(ISNUMBER($S2),$S2&lt;TODAY())</formula>
    </cfRule>
    <cfRule type="expression" priority="9" dxfId="1">
      <formula>AND(ISNUMBER($S2),$S2&gt;=TODAY(),$S2&lt;TODAY()+180)</formula>
    </cfRule>
  </conditionalFormatting>
  <conditionalFormatting sqref="W2:W91">
    <cfRule type="expression" priority="10" dxfId="0">
      <formula>AND(ISNUMBER($W2),$W2&lt;TODAY())</formula>
    </cfRule>
  </conditionalFormatting>
  <conditionalFormatting sqref="T2:T91">
    <cfRule type="cellIs" priority="11" operator="equal" dxfId="1">
      <formula>"En retirada"</formula>
    </cfRule>
  </conditionalFormatting>
  <dataValidations count="8">
    <dataValidation sqref="C2:C400" showDropDown="0" showInputMessage="0" showErrorMessage="0" allowBlank="1" errorTitle="Valor fuera de la lista" error="Elige un valor de la lista de la hoja Listas." type="list">
      <formula1>'Listas'!$A$2:$A$20</formula1>
    </dataValidation>
    <dataValidation sqref="D2:D400" showDropDown="0" showInputMessage="0" showErrorMessage="0" allowBlank="1" errorTitle="Valor fuera de la lista" error="Elige un valor de la lista de la hoja Listas." type="list">
      <formula1>'Listas'!$B$2:$B$10</formula1>
    </dataValidation>
    <dataValidation sqref="E2:E400" showDropDown="0" showInputMessage="0" showErrorMessage="0" allowBlank="1" errorTitle="Valor fuera de la lista" error="Elige un valor de la lista de la hoja Listas." type="list">
      <formula1>'Listas'!$C$2:$C$8</formula1>
    </dataValidation>
    <dataValidation sqref="F2:F400" showDropDown="0" showInputMessage="0" showErrorMessage="0" allowBlank="1" errorTitle="Valor fuera de la lista" error="Elige un valor de la lista de la hoja Listas." type="list">
      <formula1>'Listas'!$H$2:$H$14</formula1>
    </dataValidation>
    <dataValidation sqref="K2:K400" showDropDown="0" showInputMessage="0" showErrorMessage="0" allowBlank="1" errorTitle="Valor fuera de la lista" error="Elige un valor de la lista de la hoja Listas." type="list">
      <formula1>'Listas'!$D$2:$D$5</formula1>
    </dataValidation>
    <dataValidation sqref="L2:L400" showDropDown="0" showInputMessage="0" showErrorMessage="0" allowBlank="1" errorTitle="Valor fuera de la lista" error="Elige un valor de la lista de la hoja Listas." type="list">
      <formula1>'Listas'!$E$2:$E$6</formula1>
    </dataValidation>
    <dataValidation sqref="M2:M400" showDropDown="0" showInputMessage="0" showErrorMessage="0" allowBlank="1" errorTitle="Valor fuera de la lista" error="Elige un valor de la lista de la hoja Listas." type="list">
      <formula1>'Listas'!$F$2:$F$5</formula1>
    </dataValidation>
    <dataValidation sqref="T2:T400" showDropDown="0" showInputMessage="0" showErrorMessage="0" allowBlank="1" errorTitle="Valor fuera de la lista" error="Elige un valor de la lista de la hoja Listas." type="list">
      <formula1>'Listas'!$G$2:$G$6</formula1>
    </dataValidation>
  </dataValidations>
  <pageMargins left="0.75" right="0.75" top="1" bottom="1" header="0.5" footer="0.5"/>
</worksheet>
</file>

<file path=xl/worksheets/sheet3.xml><?xml version="1.0" encoding="utf-8"?>
<worksheet xmlns="http://schemas.openxmlformats.org/spreadsheetml/2006/main">
  <sheetPr>
    <tabColor rgb="003E4C56"/>
    <outlinePr summaryBelow="1" summaryRight="1"/>
    <pageSetUpPr/>
  </sheetPr>
  <dimension ref="A1:L23"/>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10" customWidth="1" min="1" max="1"/>
    <col width="30" customWidth="1" min="2" max="2"/>
    <col width="34" customWidth="1" min="3" max="3"/>
    <col width="26" customWidth="1" min="4" max="4"/>
    <col width="22" customWidth="1" min="5" max="5"/>
    <col width="22" customWidth="1" min="6" max="6"/>
    <col width="30" customWidth="1" min="7" max="7"/>
    <col width="24" customWidth="1" min="8" max="8"/>
    <col width="24" customWidth="1" min="9" max="9"/>
    <col width="24" customWidth="1" min="10" max="10"/>
    <col width="16" customWidth="1" min="11" max="11"/>
    <col width="44" customWidth="1" min="12" max="12"/>
  </cols>
  <sheetData>
    <row r="1" ht="34" customHeight="1">
      <c r="A1" s="12" t="inlineStr">
        <is>
          <t>ID</t>
        </is>
      </c>
      <c r="B1" s="12" t="inlineStr">
        <is>
          <t>Proveedor</t>
        </is>
      </c>
      <c r="C1" s="12" t="inlineStr">
        <is>
          <t>Servicio / producto</t>
        </is>
      </c>
      <c r="D1" s="12" t="inlineStr">
        <is>
          <t>Activos relacionados (ID)</t>
        </is>
      </c>
      <c r="E1" s="12" t="inlineStr">
        <is>
          <t>Ubicación de los datos</t>
        </is>
      </c>
      <c r="F1" s="12" t="inlineStr">
        <is>
          <t>Contrato de encargo (RGPD)</t>
        </is>
      </c>
      <c r="G1" s="12" t="inlineStr">
        <is>
          <t>Modelo de responsabilidad</t>
        </is>
      </c>
      <c r="H1" s="12" t="inlineStr">
        <is>
          <t>SLA / tiempo de respuesta</t>
        </is>
      </c>
      <c r="I1" s="12" t="inlineStr">
        <is>
          <t>Propietario del contrato</t>
        </is>
      </c>
      <c r="J1" s="12" t="inlineStr">
        <is>
          <t>Renovación / preaviso</t>
        </is>
      </c>
      <c r="K1" s="12" t="inlineStr">
        <is>
          <t>Coste anual (PLN)</t>
        </is>
      </c>
      <c r="L1" s="12" t="inlineStr">
        <is>
          <t>Plan de salida</t>
        </is>
      </c>
    </row>
    <row r="2" ht="30" customHeight="1">
      <c r="A2" s="21" t="inlineStr">
        <is>
          <t>SUP-01</t>
        </is>
      </c>
      <c r="B2" s="22" t="inlineStr">
        <is>
          <t>Microsoft Ireland Operations Ltd.</t>
        </is>
      </c>
      <c r="C2" s="22" t="inlineStr">
        <is>
          <t>Microsoft 365 E3, Azure, Intune</t>
        </is>
      </c>
      <c r="D2" s="22" t="inlineStr">
        <is>
          <t>AST-0028, AST-0033, AST-0027, AST-0032</t>
        </is>
      </c>
      <c r="E2" s="22" t="inlineStr">
        <is>
          <t>UE (Irlanda, Países Bajos)</t>
        </is>
      </c>
      <c r="F2" s="22" t="inlineStr">
        <is>
          <t>Sí (2024-02-19)</t>
        </is>
      </c>
      <c r="G2" s="22" t="inlineStr">
        <is>
          <t>Compartida (PaaS): nosotros datos, cuentas y permisos</t>
        </is>
      </c>
      <c r="H2" s="22" t="inlineStr">
        <is>
          <t>99,9% para M365 · soporte 24/7</t>
        </is>
      </c>
      <c r="I2" s="22" t="inlineStr">
        <is>
          <t>Tomasz Górski – Responsable de IT</t>
        </is>
      </c>
      <c r="J2" s="22" t="inlineStr">
        <is>
          <t>Renovación 2027-02-28, preaviso 60 días</t>
        </is>
      </c>
      <c r="K2" s="23" t="n">
        <v>259400</v>
      </c>
      <c r="L2" s="11" t="inlineStr">
        <is>
          <t>Exportación PST y de SharePoint con herramientas de migración; la copia Veeam M365 permite restaurar fuera del tenant.</t>
        </is>
      </c>
    </row>
    <row r="3" ht="30" customHeight="1">
      <c r="A3" s="24" t="inlineStr">
        <is>
          <t>SUP-02</t>
        </is>
      </c>
      <c r="B3" s="25" t="inlineStr">
        <is>
          <t>Amazon Web Services EMEA SARL</t>
        </is>
      </c>
      <c r="C3" s="25" t="inlineStr">
        <is>
          <t>AWS: ECS, RDS, S3, CloudFront</t>
        </is>
      </c>
      <c r="D3" s="25" t="inlineStr">
        <is>
          <t>AST-0038, AST-0041, AST-0042, AST-0045</t>
        </is>
      </c>
      <c r="E3" s="25" t="inlineStr">
        <is>
          <t>UE (Fráncfort) + CDN global</t>
        </is>
      </c>
      <c r="F3" s="25" t="inlineStr">
        <is>
          <t>Sí (2023-11-08)</t>
        </is>
      </c>
      <c r="G3" s="25" t="inlineStr">
        <is>
          <t>Compartida (IaaS): el proveedor aporta el recurso, nosotros la configuración y los datos</t>
        </is>
      </c>
      <c r="H3" s="25" t="inlineStr">
        <is>
          <t>99,99% para RDS Multi-AZ · plan Business</t>
        </is>
      </c>
      <c r="I3" s="25" t="inlineStr">
        <is>
          <t>Michał Kaczmarek – Responsable de E-commerce</t>
        </is>
      </c>
      <c r="J3" s="25" t="inlineStr">
        <is>
          <t>Pago por uso, sin plazo de preaviso</t>
        </is>
      </c>
      <c r="K3" s="26" t="n">
        <v>139900</v>
      </c>
      <c r="L3" s="27" t="inlineStr">
        <is>
          <t>La aplicación está en contenedores y la infraestructura en Terraform: migrar a otra nube se estima en 6-8 semanas.</t>
        </is>
      </c>
    </row>
    <row r="4" ht="30" customHeight="1">
      <c r="A4" s="21" t="inlineStr">
        <is>
          <t>SUP-03</t>
        </is>
      </c>
      <c r="B4" s="22" t="inlineStr">
        <is>
          <t>Google Cloud EMEA Ltd.</t>
        </is>
      </c>
      <c r="C4" s="22" t="inlineStr">
        <is>
          <t>BigQuery, Cloud Storage, GA4</t>
        </is>
      </c>
      <c r="D4" s="22" t="inlineStr">
        <is>
          <t>AST-0050, AST-0051, AST-0052, AST-0054</t>
        </is>
      </c>
      <c r="E4" s="22" t="inlineStr">
        <is>
          <t>UE (Países Bajos) · GA4 con transferencia</t>
        </is>
      </c>
      <c r="F4" s="22" t="inlineStr">
        <is>
          <t>Sí (2024-06-02)</t>
        </is>
      </c>
      <c r="G4" s="22" t="inlineStr">
        <is>
          <t>Compartida (PaaS): nosotros datos, cuentas y permisos</t>
        </is>
      </c>
      <c r="H4" s="22" t="inlineStr">
        <is>
          <t>99,9% para BigQuery · soporte Standard</t>
        </is>
      </c>
      <c r="I4" s="22" t="inlineStr">
        <is>
          <t>Katarzyna Lis – Director Comercial</t>
        </is>
      </c>
      <c r="J4" s="22" t="inlineStr">
        <is>
          <t>Pago por uso</t>
        </is>
      </c>
      <c r="K4" s="23" t="n">
        <v>22800</v>
      </c>
      <c r="L4" s="11" t="inlineStr">
        <is>
          <t>El almacén es una copia de los datos de origen: se puede reconstruir desde el ERP y RDS en unas 3 semanas.</t>
        </is>
      </c>
    </row>
    <row r="5" ht="30" customHeight="1">
      <c r="A5" s="24" t="inlineStr">
        <is>
          <t>SUP-04</t>
        </is>
      </c>
      <c r="B5" s="25" t="inlineStr">
        <is>
          <t>OVH SAS</t>
        </is>
      </c>
      <c r="C5" s="25" t="inlineStr">
        <is>
          <t>Servidores dedicados, Object Storage, dominios</t>
        </is>
      </c>
      <c r="D5" s="25" t="inlineStr">
        <is>
          <t>AST-0057, AST-0058, AST-0068, AST-0069</t>
        </is>
      </c>
      <c r="E5" s="25" t="inlineStr">
        <is>
          <t>UE (Francia: GRA, RBX)</t>
        </is>
      </c>
      <c r="F5" s="25" t="inlineStr">
        <is>
          <t>Sí (2023-09-14)</t>
        </is>
      </c>
      <c r="G5" s="25" t="inlineStr">
        <is>
          <t>Compartida (IaaS): el proveedor aporta el recurso, nosotros la configuración y los datos</t>
        </is>
      </c>
      <c r="H5" s="25" t="inlineStr">
        <is>
          <t>99,9% hardware · sustitución de piezas en 4 h</t>
        </is>
      </c>
      <c r="I5" s="25" t="inlineStr">
        <is>
          <t>Tomasz Górski – Responsable de IT</t>
        </is>
      </c>
      <c r="J5" s="25" t="inlineStr">
        <is>
          <t>Mensual, preaviso 30 días</t>
        </is>
      </c>
      <c r="K5" s="26" t="n">
        <v>12300</v>
      </c>
      <c r="L5" s="27" t="inlineStr">
        <is>
          <t>Todo corre en Docker con ficheros compose en GitLab: reconstruirlo en otro proveedor lleva una jornada.</t>
        </is>
      </c>
    </row>
    <row r="6" ht="30" customHeight="1">
      <c r="A6" s="21" t="inlineStr">
        <is>
          <t>SUP-05</t>
        </is>
      </c>
      <c r="B6" s="22" t="inlineStr">
        <is>
          <t>Comarch S.A.</t>
        </is>
      </c>
      <c r="C6" s="22" t="inlineStr">
        <is>
          <t>Comarch ERP XL – licencias y soporte</t>
        </is>
      </c>
      <c r="D6" s="22" t="inlineStr">
        <is>
          <t>AST-0009, AST-0008</t>
        </is>
      </c>
      <c r="E6" s="22" t="inlineStr">
        <is>
          <t>On-premises (nuestra sala de servidores)</t>
        </is>
      </c>
      <c r="F6" s="22" t="inlineStr">
        <is>
          <t>Sí (2022-07-05)</t>
        </is>
      </c>
      <c r="G6" s="22" t="inlineStr">
        <is>
          <t>Licencia y soporte del fabricante, la operación es nuestra</t>
        </is>
      </c>
      <c r="H6" s="22" t="inlineStr">
        <is>
          <t>Respuesta de 8 h en días laborables</t>
        </is>
      </c>
      <c r="I6" s="22" t="inlineStr">
        <is>
          <t>Anna Wiśniewska – Director Financiero</t>
        </is>
      </c>
      <c r="J6" s="22" t="inlineStr">
        <is>
          <t>Renovación 2027-12-31</t>
        </is>
      </c>
      <c r="K6" s="23" t="n">
        <v>47000</v>
      </c>
      <c r="L6" s="11" t="inlineStr">
        <is>
          <t>La mayor dependencia de la empresa. Salir es un proyecto de un año; la base SQL es nuestra pero el esquema es propietario.</t>
        </is>
      </c>
    </row>
    <row r="7" ht="30" customHeight="1">
      <c r="A7" s="24" t="inlineStr">
        <is>
          <t>SUP-06</t>
        </is>
      </c>
      <c r="B7" s="25" t="inlineStr">
        <is>
          <t>Soneta sp. z o.o. (przez partnera)</t>
        </is>
      </c>
      <c r="C7" s="25" t="inlineStr">
        <is>
          <t>enova365 RR. HH. y Nóminas, alojado</t>
        </is>
      </c>
      <c r="D7" s="25" t="inlineStr">
        <is>
          <t>AST-0072, AST-0085</t>
        </is>
      </c>
      <c r="E7" s="25" t="inlineStr">
        <is>
          <t>UE (Polonia)</t>
        </is>
      </c>
      <c r="F7" s="25" t="inlineStr">
        <is>
          <t>Sí (2024-01-22)</t>
        </is>
      </c>
      <c r="G7" s="25" t="inlineStr">
        <is>
          <t>SaaS: el proveedor opera el servicio, nosotros datos, cuentas y exportación</t>
        </is>
      </c>
      <c r="H7" s="25" t="inlineStr">
        <is>
          <t>99,5% · respuesta 4 h en días laborables</t>
        </is>
      </c>
      <c r="I7" s="25" t="inlineStr">
        <is>
          <t>Ewa Dąbrowska – Responsable de RR. HH.</t>
        </is>
      </c>
      <c r="J7" s="25" t="inlineStr">
        <is>
          <t>Renovación 2027-01-31, preaviso 90 días</t>
        </is>
      </c>
      <c r="K7" s="26" t="n">
        <v>34200</v>
      </c>
      <c r="L7" s="27" t="inlineStr">
        <is>
          <t>Datos de categorías especiales. Exportación XML de expedientes verificada en una prueba en 2026-05.</t>
        </is>
      </c>
    </row>
    <row r="8" ht="30" customHeight="1">
      <c r="A8" s="21" t="inlineStr">
        <is>
          <t>SUP-07</t>
        </is>
      </c>
      <c r="B8" s="22" t="inlineStr">
        <is>
          <t>HubSpot Inc.</t>
        </is>
      </c>
      <c r="C8" s="22" t="inlineStr">
        <is>
          <t>HubSpot CRM Professional</t>
        </is>
      </c>
      <c r="D8" s="22" t="inlineStr">
        <is>
          <t>AST-0071, AST-0084</t>
        </is>
      </c>
      <c r="E8" s="22" t="inlineStr">
        <is>
          <t>EE. UU. (transferencia con CCT + DPF)</t>
        </is>
      </c>
      <c r="F8" s="22" t="inlineStr">
        <is>
          <t>Sí (2025-04-16)</t>
        </is>
      </c>
      <c r="G8" s="22" t="inlineStr">
        <is>
          <t>SaaS: el proveedor opera el servicio, nosotros datos, cuentas y exportación</t>
        </is>
      </c>
      <c r="H8" s="22" t="inlineStr">
        <is>
          <t>99,9% · soporte en días laborables</t>
        </is>
      </c>
      <c r="I8" s="22" t="inlineStr">
        <is>
          <t>Katarzyna Lis – Director Comercial</t>
        </is>
      </c>
      <c r="J8" s="22" t="inlineStr">
        <is>
          <t>Renovación 2027-05-31, preaviso 30 días</t>
        </is>
      </c>
      <c r="K8" s="23" t="n">
        <v>63000</v>
      </c>
      <c r="L8" s="11" t="inlineStr">
        <is>
          <t>Exportación diaria vía API a S3: los contactos existen fuera de HubSpot y se pueden cargar en otro CRM.</t>
        </is>
      </c>
    </row>
    <row r="9" ht="30" customHeight="1">
      <c r="A9" s="24" t="inlineStr">
        <is>
          <t>SUP-08</t>
        </is>
      </c>
      <c r="B9" s="25" t="inlineStr">
        <is>
          <t>Freshworks Inc.</t>
        </is>
      </c>
      <c r="C9" s="25" t="inlineStr">
        <is>
          <t>Freshdesk – tickets de clientes</t>
        </is>
      </c>
      <c r="D9" s="25" t="inlineStr">
        <is>
          <t>AST-0074</t>
        </is>
      </c>
      <c r="E9" s="25" t="inlineStr">
        <is>
          <t>UE (Alemania)</t>
        </is>
      </c>
      <c r="F9" s="25" t="inlineStr">
        <is>
          <t>Sí (2024-09-03)</t>
        </is>
      </c>
      <c r="G9" s="25" t="inlineStr">
        <is>
          <t>SaaS: el proveedor opera el servicio, nosotros datos, cuentas y exportación</t>
        </is>
      </c>
      <c r="H9" s="25" t="inlineStr">
        <is>
          <t>99,9% · respuesta 8 h</t>
        </is>
      </c>
      <c r="I9" s="25" t="inlineStr">
        <is>
          <t>Agnieszka Wróbel – Responsable de Atención al Cliente</t>
        </is>
      </c>
      <c r="J9" s="25" t="inlineStr">
        <is>
          <t>Renovación 2027-06-30</t>
        </is>
      </c>
      <c r="K9" s="26" t="n">
        <v>16800</v>
      </c>
      <c r="L9" s="27" t="inlineStr">
        <is>
          <t>Exportación mensual en CSV de tickets y contactos a SharePoint; el historial es prueba en litigios.</t>
        </is>
      </c>
    </row>
    <row r="10" ht="30" customHeight="1">
      <c r="A10" s="21" t="inlineStr">
        <is>
          <t>SUP-09</t>
        </is>
      </c>
      <c r="B10" s="22" t="inlineStr">
        <is>
          <t>Atlassian Pty Ltd</t>
        </is>
      </c>
      <c r="C10" s="22" t="inlineStr">
        <is>
          <t>Jira Software Cloud, Confluence</t>
        </is>
      </c>
      <c r="D10" s="22" t="inlineStr">
        <is>
          <t>AST-0075</t>
        </is>
      </c>
      <c r="E10" s="22" t="inlineStr">
        <is>
          <t>UE (Alemania)</t>
        </is>
      </c>
      <c r="F10" s="22" t="inlineStr">
        <is>
          <t>Sí (2024-09-03)</t>
        </is>
      </c>
      <c r="G10" s="22" t="inlineStr">
        <is>
          <t>SaaS: el proveedor opera el servicio, nosotros datos, cuentas y exportación</t>
        </is>
      </c>
      <c r="H10" s="22" t="inlineStr">
        <is>
          <t>99,9% (plan Standard)</t>
        </is>
      </c>
      <c r="I10" s="22" t="inlineStr">
        <is>
          <t>Tomasz Górski – Responsable de IT</t>
        </is>
      </c>
      <c r="J10" s="22" t="inlineStr">
        <is>
          <t>Renovación 2027-08-31</t>
        </is>
      </c>
      <c r="K10" s="23" t="n">
        <v>11900</v>
      </c>
      <c r="L10" s="11" t="inlineStr">
        <is>
          <t>Exportación trimestral de espacios de Confluence a XML/PDF. Dependencia baja: son documentos, no procesos.</t>
        </is>
      </c>
    </row>
    <row r="11" ht="30" customHeight="1">
      <c r="A11" s="24" t="inlineStr">
        <is>
          <t>SUP-10</t>
        </is>
      </c>
      <c r="B11" s="25" t="inlineStr">
        <is>
          <t>Functional Software Inc. (Sentry)</t>
        </is>
      </c>
      <c r="C11" s="25" t="inlineStr">
        <is>
          <t>Sentry – monitorización de errores</t>
        </is>
      </c>
      <c r="D11" s="25" t="inlineStr">
        <is>
          <t>AST-0076</t>
        </is>
      </c>
      <c r="E11" s="25" t="inlineStr">
        <is>
          <t>UE (Alemania)</t>
        </is>
      </c>
      <c r="F11" s="25" t="inlineStr">
        <is>
          <t>Sí (2025-02-10)</t>
        </is>
      </c>
      <c r="G11" s="25" t="inlineStr">
        <is>
          <t>SaaS: el proveedor opera el servicio, nosotros datos, cuentas y exportación</t>
        </is>
      </c>
      <c r="H11" s="25" t="inlineStr">
        <is>
          <t>Sin SLA (plan Team)</t>
        </is>
      </c>
      <c r="I11" s="25" t="inlineStr">
        <is>
          <t>Michał Kaczmarek – Responsable de E-commerce</t>
        </is>
      </c>
      <c r="J11" s="25" t="inlineStr">
        <is>
          <t>Mensual</t>
        </is>
      </c>
      <c r="K11" s="26" t="n">
        <v>4300</v>
      </c>
      <c r="L11" s="27" t="inlineStr">
        <is>
          <t>Alternativa open source (GlitchTip) probada en ovh-app-02; migrar cuesta una jornada.</t>
        </is>
      </c>
    </row>
    <row r="12" ht="30" customHeight="1">
      <c r="A12" s="21" t="inlineStr">
        <is>
          <t>SUP-11</t>
        </is>
      </c>
      <c r="B12" s="22" t="inlineStr">
        <is>
          <t>Cloudflare Inc.</t>
        </is>
      </c>
      <c r="C12" s="22" t="inlineStr">
        <is>
          <t>DNS, WAF, protección DDoS</t>
        </is>
      </c>
      <c r="D12" s="22" t="inlineStr">
        <is>
          <t>AST-0077, AST-0069</t>
        </is>
      </c>
      <c r="E12" s="22" t="inlineStr">
        <is>
          <t>EE. UU. / anycast global</t>
        </is>
      </c>
      <c r="F12" s="22" t="inlineStr">
        <is>
          <t>Sí (2024-11-27)</t>
        </is>
      </c>
      <c r="G12" s="22" t="inlineStr">
        <is>
          <t>SaaS: el proveedor opera el servicio, nosotros datos, cuentas y exportación</t>
        </is>
      </c>
      <c r="H12" s="22" t="inlineStr">
        <is>
          <t>100% de disponibilidad DNS (plan Pro)</t>
        </is>
      </c>
      <c r="I12" s="22" t="inlineStr">
        <is>
          <t>Piotr Adamczyk – Responsable de Marketing</t>
        </is>
      </c>
      <c r="J12" s="22" t="inlineStr">
        <is>
          <t>Mensual</t>
        </is>
      </c>
      <c r="K12" s="23" t="n">
        <v>1080</v>
      </c>
      <c r="L12" s="11" t="inlineStr">
        <is>
          <t>La zona DNS está exportada a un fichero en GitLab. Volver al DNS de OVH lleva una hora más la propagación.</t>
        </is>
      </c>
    </row>
    <row r="13" ht="30" customHeight="1">
      <c r="A13" s="24" t="inlineStr">
        <is>
          <t>SUP-12</t>
        </is>
      </c>
      <c r="B13" s="25" t="inlineStr">
        <is>
          <t>Autenti sp. z o.o.</t>
        </is>
      </c>
      <c r="C13" s="25" t="inlineStr">
        <is>
          <t>Firma electrónica de documentos</t>
        </is>
      </c>
      <c r="D13" s="25" t="inlineStr">
        <is>
          <t>AST-0073</t>
        </is>
      </c>
      <c r="E13" s="25" t="inlineStr">
        <is>
          <t>UE (Polonia)</t>
        </is>
      </c>
      <c r="F13" s="25" t="inlineStr">
        <is>
          <t>Sí (2025-01-08)</t>
        </is>
      </c>
      <c r="G13" s="25" t="inlineStr">
        <is>
          <t>SaaS: el proveedor opera el servicio, nosotros datos, cuentas y exportación</t>
        </is>
      </c>
      <c r="H13" s="25" t="inlineStr">
        <is>
          <t>99,5% · respuesta 24 h</t>
        </is>
      </c>
      <c r="I13" s="25" t="inlineStr">
        <is>
          <t>Anna Wiśniewska – Director Financiero</t>
        </is>
      </c>
      <c r="J13" s="25" t="inlineStr">
        <is>
          <t>Renovación 2027-03-31</t>
        </is>
      </c>
      <c r="K13" s="26" t="n">
        <v>8400</v>
      </c>
      <c r="L13" s="27" t="inlineStr">
        <is>
          <t>Los documentos firmados se descargan mensualmente a SharePoint: la validez de la firma no depende de la suscripción.</t>
        </is>
      </c>
    </row>
    <row r="14" ht="30" customHeight="1">
      <c r="A14" s="21" t="inlineStr">
        <is>
          <t>SUP-13</t>
        </is>
      </c>
      <c r="B14" s="22" t="inlineStr">
        <is>
          <t>Orange Polska S.A.</t>
        </is>
      </c>
      <c r="C14" s="22" t="inlineStr">
        <is>
          <t>Enlace de internet HQ 1 Gb/s</t>
        </is>
      </c>
      <c r="D14" s="22" t="inlineStr">
        <is>
          <t>AST-0020</t>
        </is>
      </c>
      <c r="E14" s="22" t="inlineStr">
        <is>
          <t>No aplica (transporte)</t>
        </is>
      </c>
      <c r="F14" s="22" t="inlineStr">
        <is>
          <t>No aplica</t>
        </is>
      </c>
      <c r="G14" s="22" t="inlineStr">
        <is>
          <t>Enlace: el proveedor hasta la terminación de red, el resto nosotros</t>
        </is>
      </c>
      <c r="H14" s="22" t="inlineStr">
        <is>
          <t>99,7% · reparación de averías en 8 h</t>
        </is>
      </c>
      <c r="I14" s="22" t="inlineStr">
        <is>
          <t>Tomasz Górski – Responsable de IT</t>
        </is>
      </c>
      <c r="J14" s="22" t="inlineStr">
        <is>
          <t>Contrato hasta 2027-03-31</t>
        </is>
      </c>
      <c r="K14" s="23" t="n">
        <v>21600</v>
      </c>
      <c r="L14" s="11" t="inlineStr">
        <is>
          <t>El enlace de respaldo es de otro operador y por otra ruta de cable: cambiar de proveedor no detiene la empresa.</t>
        </is>
      </c>
    </row>
    <row r="15" ht="30" customHeight="1">
      <c r="A15" s="24" t="inlineStr">
        <is>
          <t>SUP-14</t>
        </is>
      </c>
      <c r="B15" s="25" t="inlineStr">
        <is>
          <t>Netia S.A.</t>
        </is>
      </c>
      <c r="C15" s="25" t="inlineStr">
        <is>
          <t>Enlace Płock 500 Mb/s + respaldo HQ</t>
        </is>
      </c>
      <c r="D15" s="25" t="inlineStr">
        <is>
          <t>AST-0021</t>
        </is>
      </c>
      <c r="E15" s="25" t="inlineStr">
        <is>
          <t>No aplica (transporte)</t>
        </is>
      </c>
      <c r="F15" s="25" t="inlineStr">
        <is>
          <t>No aplica</t>
        </is>
      </c>
      <c r="G15" s="25" t="inlineStr">
        <is>
          <t>Enlace: el proveedor hasta la terminación de red, el resto nosotros</t>
        </is>
      </c>
      <c r="H15" s="25" t="inlineStr">
        <is>
          <t>99,5% · reparación de averías en 12 h</t>
        </is>
      </c>
      <c r="I15" s="25" t="inlineStr">
        <is>
          <t>Marek Zieliński – Director de Producción</t>
        </is>
      </c>
      <c r="J15" s="25" t="inlineStr">
        <is>
          <t>Contrato hasta 2027-03-31</t>
        </is>
      </c>
      <c r="K15" s="26" t="n">
        <v>14400</v>
      </c>
      <c r="L15" s="27" t="inlineStr">
        <is>
          <t>La planta no tiene enlace de respaldo: riesgo aceptado por la dirección, a revisar en la renovación.</t>
        </is>
      </c>
    </row>
    <row r="16" ht="30" customHeight="1">
      <c r="A16" s="21" t="inlineStr">
        <is>
          <t>SUP-15</t>
        </is>
      </c>
      <c r="B16" s="22" t="inlineStr">
        <is>
          <t>NetSerwis Sp. z o.o.</t>
        </is>
      </c>
      <c r="C16" s="22" t="inlineStr">
        <is>
          <t>Sala de servidores: SAI, climatización, control de acceso</t>
        </is>
      </c>
      <c r="D16" s="22" t="inlineStr">
        <is>
          <t>AST-0017, AST-0018, AST-0019</t>
        </is>
      </c>
      <c r="E16" s="22" t="inlineStr">
        <is>
          <t>On-premises</t>
        </is>
      </c>
      <c r="F16" s="22" t="inlineStr">
        <is>
          <t>Sí (2024-05-30)</t>
        </is>
      </c>
      <c r="G16" s="22" t="inlineStr">
        <is>
          <t>Servicio técnico sobre hardware propio, en nuestra sede</t>
        </is>
      </c>
      <c r="H16" s="22" t="inlineStr">
        <is>
          <t>Dos revisiones al año · intervención en 8 h</t>
        </is>
      </c>
      <c r="I16" s="22" t="inlineStr">
        <is>
          <t>Tomasz Górski – Responsable de IT</t>
        </is>
      </c>
      <c r="J16" s="22" t="inlineStr">
        <is>
          <t>Renovación 2027-05-31</t>
        </is>
      </c>
      <c r="K16" s="23" t="n">
        <v>15700</v>
      </c>
      <c r="L16" s="11" t="inlineStr">
        <is>
          <t>El proveedor tiene acceso físico a la sala: las entradas se registran y las tarjetas se retiran al terminar el contrato.</t>
        </is>
      </c>
    </row>
    <row r="17" ht="30" customHeight="1">
      <c r="A17" s="24" t="inlineStr">
        <is>
          <t>SUP-16</t>
        </is>
      </c>
      <c r="B17" s="25" t="inlineStr">
        <is>
          <t>Dell Technologies</t>
        </is>
      </c>
      <c r="C17" s="25" t="inlineStr">
        <is>
          <t>ProSupport para servidores y cabina</t>
        </is>
      </c>
      <c r="D17" s="25" t="inlineStr">
        <is>
          <t>AST-0001, AST-0002, AST-0003</t>
        </is>
      </c>
      <c r="E17" s="25" t="inlineStr">
        <is>
          <t>No aplica (hardware)</t>
        </is>
      </c>
      <c r="F17" s="25" t="inlineStr">
        <is>
          <t>No aplica</t>
        </is>
      </c>
      <c r="G17" s="25" t="inlineStr">
        <is>
          <t>Servicio técnico sobre hardware propio, en nuestra sede</t>
        </is>
      </c>
      <c r="H17" s="25" t="inlineStr">
        <is>
          <t>Siguiente día laborable in situ · piezas en sede</t>
        </is>
      </c>
      <c r="I17" s="25" t="inlineStr">
        <is>
          <t>Tomasz Górski – Responsable de IT</t>
        </is>
      </c>
      <c r="J17" s="25" t="inlineStr">
        <is>
          <t>Soporte hasta 2028-06-30</t>
        </is>
      </c>
      <c r="K17" s="26" t="n">
        <v>22200</v>
      </c>
      <c r="L17" s="27" t="inlineStr">
        <is>
          <t>Tras 2028 el hardware queda sin soporte: la decisión de sustituir o migrar a la nube debe tomarse en 2027.</t>
        </is>
      </c>
    </row>
    <row r="18" ht="30" customHeight="1">
      <c r="A18" s="21" t="inlineStr">
        <is>
          <t>SUP-17</t>
        </is>
      </c>
      <c r="B18" s="22" t="inlineStr">
        <is>
          <t>Veeam Software</t>
        </is>
      </c>
      <c r="C18" s="22" t="inlineStr">
        <is>
          <t>Veeam B&amp;R 12 + Backup for M365</t>
        </is>
      </c>
      <c r="D18" s="22" t="inlineStr">
        <is>
          <t>AST-0011, AST-0028</t>
        </is>
      </c>
      <c r="E18" s="22" t="inlineStr">
        <is>
          <t>On-premises + Azure</t>
        </is>
      </c>
      <c r="F18" s="22" t="inlineStr">
        <is>
          <t>Sí (2024-05-30)</t>
        </is>
      </c>
      <c r="G18" s="22" t="inlineStr">
        <is>
          <t>Licencia y soporte del fabricante, la operación es nuestra</t>
        </is>
      </c>
      <c r="H18" s="22" t="inlineStr">
        <is>
          <t>Soporte del fabricante 24/7</t>
        </is>
      </c>
      <c r="I18" s="22" t="inlineStr">
        <is>
          <t>Tomasz Górski – Responsable de IT</t>
        </is>
      </c>
      <c r="J18" s="22" t="inlineStr">
        <is>
          <t>Renovación 2027-06-30</t>
        </is>
      </c>
      <c r="K18" s="23" t="n">
        <v>14200</v>
      </c>
      <c r="L18" s="11" t="inlineStr">
        <is>
          <t>Las copias están en formato propio de Veeam: el plan de salida incluye exportarlas a formato nativo antes de irse.</t>
        </is>
      </c>
    </row>
    <row r="19" ht="30" customHeight="1">
      <c r="A19" s="24" t="inlineStr">
        <is>
          <t>SUP-18</t>
        </is>
      </c>
      <c r="B19" s="25" t="inlineStr">
        <is>
          <t>Fortinet (przez partnera Sysbit)</t>
        </is>
      </c>
      <c r="C19" s="25" t="inlineStr">
        <is>
          <t>FortiGate 200F/60F + FortiGuard</t>
        </is>
      </c>
      <c r="D19" s="25" t="inlineStr">
        <is>
          <t>AST-0013, AST-0024</t>
        </is>
      </c>
      <c r="E19" s="25" t="inlineStr">
        <is>
          <t>No aplica (hardware)</t>
        </is>
      </c>
      <c r="F19" s="25" t="inlineStr">
        <is>
          <t>No aplica</t>
        </is>
      </c>
      <c r="G19" s="25" t="inlineStr">
        <is>
          <t>Servicio técnico sobre hardware propio, en nuestra sede</t>
        </is>
      </c>
      <c r="H19" s="25" t="inlineStr">
        <is>
          <t>Sustitución RMA en 3 días · firmas 24/7</t>
        </is>
      </c>
      <c r="I19" s="25" t="inlineStr">
        <is>
          <t>Tomasz Górski – Responsable de IT</t>
        </is>
      </c>
      <c r="J19" s="25" t="inlineStr">
        <is>
          <t>Suscripción hasta 2028-11-30</t>
        </is>
      </c>
      <c r="K19" s="26" t="n">
        <v>21000</v>
      </c>
      <c r="L19" s="27" t="inlineStr">
        <is>
          <t>La configuración se exporta a GitLab en cada cambio: restaurarla en un equipo de repuesto lleva 30 minutos.</t>
        </is>
      </c>
    </row>
    <row r="20" ht="30" customHeight="1">
      <c r="A20" s="21" t="inlineStr">
        <is>
          <t>SUP-19</t>
        </is>
      </c>
      <c r="B20" s="22" t="inlineStr">
        <is>
          <t>Automatyka Serwis S.A.</t>
        </is>
      </c>
      <c r="C20" s="22" t="inlineStr">
        <is>
          <t>Mantenimiento de SCADA y PLC</t>
        </is>
      </c>
      <c r="D20" s="22" t="inlineStr">
        <is>
          <t>AST-0022, AST-0023</t>
        </is>
      </c>
      <c r="E20" s="22" t="inlineStr">
        <is>
          <t>On-premises (planta de Płock)</t>
        </is>
      </c>
      <c r="F20" s="22" t="inlineStr">
        <is>
          <t>Sí (2023-04-12)</t>
        </is>
      </c>
      <c r="G20" s="22" t="inlineStr">
        <is>
          <t>Servicio técnico sobre hardware propio, en nuestra sede</t>
        </is>
      </c>
      <c r="H20" s="22" t="inlineStr">
        <is>
          <t>Intervención en 8 h · guardia 6:00-22:00</t>
        </is>
      </c>
      <c r="I20" s="22" t="inlineStr">
        <is>
          <t>Marek Zieliński – Director de Producción</t>
        </is>
      </c>
      <c r="J20" s="22" t="inlineStr">
        <is>
          <t>Renovación 2027-09-30</t>
        </is>
      </c>
      <c r="K20" s="23" t="n">
        <v>12000</v>
      </c>
      <c r="L20" s="11" t="inlineStr">
        <is>
          <t>El código de los PLC está en poder del proveedor. Se acordó un depósito de fuentes, aún no entregado.</t>
        </is>
      </c>
    </row>
    <row r="21" ht="30" customHeight="1">
      <c r="A21" s="24" t="inlineStr">
        <is>
          <t>SUP-20</t>
        </is>
      </c>
      <c r="B21" s="25" t="inlineStr">
        <is>
          <t>Adverto sp. z o.o. (agencja)</t>
        </is>
      </c>
      <c r="C21" s="25" t="inlineStr">
        <is>
          <t>Google Ads, SEO, Search Console</t>
        </is>
      </c>
      <c r="D21" s="25" t="inlineStr">
        <is>
          <t>AST-0056, AST-0054</t>
        </is>
      </c>
      <c r="E21" s="25" t="inlineStr">
        <is>
          <t>EE. UU. (cuentas de Google)</t>
        </is>
      </c>
      <c r="F21" s="25" t="inlineStr">
        <is>
          <t>FALTA – pendiente de firma</t>
        </is>
      </c>
      <c r="G21" s="25" t="inlineStr">
        <is>
          <t>SaaS: el proveedor opera el servicio, nosotros datos, cuentas y exportación</t>
        </is>
      </c>
      <c r="H21" s="25" t="inlineStr">
        <is>
          <t>Sin SLA · contacto en días laborables</t>
        </is>
      </c>
      <c r="I21" s="25" t="inlineStr">
        <is>
          <t>Piotr Adamczyk – Responsable de Marketing</t>
        </is>
      </c>
      <c r="J21" s="25" t="inlineStr">
        <is>
          <t>Mensual, preaviso 30 días</t>
        </is>
      </c>
      <c r="K21" s="26" t="n"/>
      <c r="L21" s="27" t="inlineStr">
        <is>
          <t>La agencia trabaja con una cuenta compartida: pasar a acceso nominal y revocarlo al terminar el contrato.</t>
        </is>
      </c>
    </row>
    <row r="22" ht="30" customHeight="1">
      <c r="A22" s="21" t="inlineStr">
        <is>
          <t>SUP-21</t>
        </is>
      </c>
      <c r="B22" s="22" t="inlineStr">
        <is>
          <t>ING Bank Śląski S.A.</t>
        </is>
      </c>
      <c r="C22" s="22" t="inlineStr">
        <is>
          <t>ING Business – banca electrónica</t>
        </is>
      </c>
      <c r="D22" s="22" t="inlineStr">
        <is>
          <t>AST-0078</t>
        </is>
      </c>
      <c r="E22" s="22" t="inlineStr">
        <is>
          <t>UE (Polonia)</t>
        </is>
      </c>
      <c r="F22" s="22" t="inlineStr">
        <is>
          <t>No aplica</t>
        </is>
      </c>
      <c r="G22" s="22" t="inlineStr">
        <is>
          <t>SaaS: el proveedor opera el servicio, nosotros datos, cuentas y exportación</t>
        </is>
      </c>
      <c r="H22" s="22" t="inlineStr">
        <is>
          <t>Según el reglamento del banco</t>
        </is>
      </c>
      <c r="I22" s="22" t="inlineStr">
        <is>
          <t>Anna Wiśniewska – Director Financiero</t>
        </is>
      </c>
      <c r="J22" s="22" t="inlineStr">
        <is>
          <t>Indefinido</t>
        </is>
      </c>
      <c r="K22" s="23" t="n">
        <v>4800</v>
      </c>
      <c r="L22" s="11" t="inlineStr">
        <is>
          <t>Tokens físicos entregados nominalmente, registro en poder del CFO; se recogen en cada baja.</t>
        </is>
      </c>
    </row>
    <row r="23" ht="30" customHeight="1">
      <c r="A23" s="24" t="inlineStr">
        <is>
          <t>SUP-22</t>
        </is>
      </c>
      <c r="B23" s="25" t="inlineStr">
        <is>
          <t>Kopiuj-Serwis Sp. z o.o.</t>
        </is>
      </c>
      <c r="C23" s="25" t="inlineStr">
        <is>
          <t>Equipos multifunción (arrendamiento)</t>
        </is>
      </c>
      <c r="D23" s="25" t="inlineStr">
        <is>
          <t>AST-0082</t>
        </is>
      </c>
      <c r="E23" s="25" t="inlineStr">
        <is>
          <t>On-premises (oficinas)</t>
        </is>
      </c>
      <c r="F23" s="25" t="inlineStr">
        <is>
          <t>Sí (2023-08-21)</t>
        </is>
      </c>
      <c r="G23" s="25" t="inlineStr">
        <is>
          <t>Servicio técnico sobre hardware propio, en nuestra sede</t>
        </is>
      </c>
      <c r="H23" s="25" t="inlineStr">
        <is>
          <t>Respuesta 24 h · facturación por copia</t>
        </is>
      </c>
      <c r="I23" s="25" t="inlineStr">
        <is>
          <t>Tomasz Górski – Responsable de IT</t>
        </is>
      </c>
      <c r="J23" s="25" t="inlineStr">
        <is>
          <t>Arrendamiento hasta 2028-09-30</t>
        </is>
      </c>
      <c r="K23" s="26" t="n">
        <v>22800</v>
      </c>
      <c r="L23" s="27" t="inlineStr">
        <is>
          <t>Los equipos tienen discos con imágenes escaneadas: el contrato exige un borrado documentado en la devolución.</t>
        </is>
      </c>
    </row>
  </sheetData>
  <autoFilter ref="A1:L23"/>
  <conditionalFormatting sqref="F2:F23">
    <cfRule type="cellIs" priority="1" operator="equal" dxfId="0">
      <formula>"FALTA – pendiente de firma"</formula>
    </cfRule>
  </conditionalFormatting>
  <pageMargins left="0.75" right="0.75" top="1" bottom="1" header="0.5" footer="0.5"/>
</worksheet>
</file>

<file path=xl/worksheets/sheet4.xml><?xml version="1.0" encoding="utf-8"?>
<worksheet xmlns="http://schemas.openxmlformats.org/spreadsheetml/2006/main">
  <sheetPr>
    <tabColor rgb="000F5B63"/>
    <outlinePr summaryBelow="1" summaryRight="1"/>
    <pageSetUpPr/>
  </sheetPr>
  <dimension ref="B1:E76"/>
  <sheetViews>
    <sheetView showGridLines="0" workbookViewId="0">
      <selection activeCell="A1" sqref="A1"/>
    </sheetView>
  </sheetViews>
  <sheetFormatPr baseColWidth="8" defaultRowHeight="15"/>
  <cols>
    <col width="3" customWidth="1" min="1" max="1"/>
    <col width="46" customWidth="1" min="2" max="2"/>
    <col width="14" customWidth="1" min="3" max="3"/>
    <col width="18" customWidth="1" min="4" max="4"/>
    <col width="76" customWidth="1" min="5" max="5"/>
  </cols>
  <sheetData>
    <row r="1">
      <c r="B1" s="28" t="inlineStr">
        <is>
          <t>Resumen del registro</t>
        </is>
      </c>
    </row>
    <row r="2">
      <c r="B2" s="29" t="inlineStr">
        <is>
          <t>Todos los números se calculan desde la hoja «Registro de activos». No escribas nada aquí.</t>
        </is>
      </c>
    </row>
    <row r="4" ht="26" customHeight="1">
      <c r="B4" s="30" t="inlineStr">
        <is>
          <t>Resumen</t>
        </is>
      </c>
      <c r="C4" s="31" t="inlineStr">
        <is>
          <t>Cantidad</t>
        </is>
      </c>
    </row>
    <row r="5">
      <c r="B5" s="32" t="inlineStr">
        <is>
          <t>Activos en el registro</t>
        </is>
      </c>
      <c r="C5" s="33">
        <f>COUNTIF('Registro de activos'!A2:A400,"AST-*")</f>
        <v/>
      </c>
    </row>
    <row r="6">
      <c r="B6" s="32" t="inlineStr">
        <is>
          <t>Coste anual total (PLN)</t>
        </is>
      </c>
      <c r="C6" s="34">
        <f>SUM('Registro de activos'!U2:U400)</f>
        <v/>
      </c>
    </row>
    <row r="8" ht="26" customHeight="1">
      <c r="B8" s="30" t="inlineStr">
        <is>
          <t>Por criticidad</t>
        </is>
      </c>
      <c r="C8" s="31" t="inlineStr">
        <is>
          <t>Cantidad</t>
        </is>
      </c>
      <c r="D8" s="31" t="inlineStr">
        <is>
          <t>Coste anual (PLN)</t>
        </is>
      </c>
    </row>
    <row r="9">
      <c r="B9" s="35" t="inlineStr">
        <is>
          <t>Crítica</t>
        </is>
      </c>
      <c r="C9" s="33">
        <f>COUNTIF('Registro de activos'!M2:M400,"Crítica")</f>
        <v/>
      </c>
      <c r="D9" s="36">
        <f>SUMIF('Registro de activos'!M2:M400,"Crítica",'Registro de activos'!U2:U400)</f>
        <v/>
      </c>
    </row>
    <row r="10">
      <c r="B10" s="35" t="inlineStr">
        <is>
          <t>Alta</t>
        </is>
      </c>
      <c r="C10" s="33">
        <f>COUNTIF('Registro de activos'!M2:M400,"Alta")</f>
        <v/>
      </c>
      <c r="D10" s="36">
        <f>SUMIF('Registro de activos'!M2:M400,"Alta",'Registro de activos'!U2:U400)</f>
        <v/>
      </c>
    </row>
    <row r="11">
      <c r="B11" s="35" t="inlineStr">
        <is>
          <t>Media</t>
        </is>
      </c>
      <c r="C11" s="33">
        <f>COUNTIF('Registro de activos'!M2:M400,"Media")</f>
        <v/>
      </c>
      <c r="D11" s="36">
        <f>SUMIF('Registro de activos'!M2:M400,"Media",'Registro de activos'!U2:U400)</f>
        <v/>
      </c>
    </row>
    <row r="12">
      <c r="B12" s="35" t="inlineStr">
        <is>
          <t>Baja</t>
        </is>
      </c>
      <c r="C12" s="33">
        <f>COUNTIF('Registro de activos'!M2:M400,"Baja")</f>
        <v/>
      </c>
      <c r="D12" s="36">
        <f>SUMIF('Registro de activos'!M2:M400,"Baja",'Registro de activos'!U2:U400)</f>
        <v/>
      </c>
    </row>
    <row r="14" ht="26" customHeight="1">
      <c r="B14" s="30" t="inlineStr">
        <is>
          <t>Por ubicación y proveedor</t>
        </is>
      </c>
      <c r="C14" s="31" t="inlineStr">
        <is>
          <t>Cantidad</t>
        </is>
      </c>
      <c r="D14" s="31" t="inlineStr">
        <is>
          <t>Coste anual (PLN)</t>
        </is>
      </c>
    </row>
    <row r="15">
      <c r="B15" s="35" t="inlineStr">
        <is>
          <t>On-premises (infraestructura propia)</t>
        </is>
      </c>
      <c r="C15" s="33">
        <f>COUNTIF('Registro de activos'!F2:F400,"On-premises*")</f>
        <v/>
      </c>
      <c r="D15" s="36">
        <f>SUMIF('Registro de activos'!F2:F400,"On-premises*",'Registro de activos'!U2:U400)</f>
        <v/>
      </c>
    </row>
    <row r="16">
      <c r="B16" s="35" t="inlineStr">
        <is>
          <t>Microsoft 365</t>
        </is>
      </c>
      <c r="C16" s="33">
        <f>COUNTIF('Registro de activos'!F2:F400,"Microsoft 365*")</f>
        <v/>
      </c>
      <c r="D16" s="36">
        <f>SUMIF('Registro de activos'!F2:F400,"Microsoft 365*",'Registro de activos'!U2:U400)</f>
        <v/>
      </c>
    </row>
    <row r="17">
      <c r="B17" s="35" t="inlineStr">
        <is>
          <t>Azure</t>
        </is>
      </c>
      <c r="C17" s="33">
        <f>COUNTIF('Registro de activos'!F2:F400,"Azure*")</f>
        <v/>
      </c>
      <c r="D17" s="36">
        <f>SUMIF('Registro de activos'!F2:F400,"Azure*",'Registro de activos'!U2:U400)</f>
        <v/>
      </c>
    </row>
    <row r="18">
      <c r="B18" s="35" t="inlineStr">
        <is>
          <t>AWS</t>
        </is>
      </c>
      <c r="C18" s="33">
        <f>COUNTIF('Registro de activos'!F2:F400,"AWS*")</f>
        <v/>
      </c>
      <c r="D18" s="36">
        <f>SUMIF('Registro de activos'!F2:F400,"AWS*",'Registro de activos'!U2:U400)</f>
        <v/>
      </c>
    </row>
    <row r="19">
      <c r="B19" s="35" t="inlineStr">
        <is>
          <t>Google Cloud (GCP)</t>
        </is>
      </c>
      <c r="C19" s="33">
        <f>COUNTIF('Registro de activos'!F2:F400,"GCP*")</f>
        <v/>
      </c>
      <c r="D19" s="36">
        <f>SUMIF('Registro de activos'!F2:F400,"GCP*",'Registro de activos'!U2:U400)</f>
        <v/>
      </c>
    </row>
    <row r="20">
      <c r="B20" s="35" t="inlineStr">
        <is>
          <t>OVHcloud</t>
        </is>
      </c>
      <c r="C20" s="33">
        <f>COUNTIF('Registro de activos'!F2:F400,"OVHcloud*")</f>
        <v/>
      </c>
      <c r="D20" s="36">
        <f>SUMIF('Registro de activos'!F2:F400,"OVHcloud*",'Registro de activos'!U2:U400)</f>
        <v/>
      </c>
    </row>
    <row r="21">
      <c r="B21" s="35" t="inlineStr">
        <is>
          <t>Otros SaaS</t>
        </is>
      </c>
      <c r="C21" s="33">
        <f>COUNTIF('Registro de activos'!F2:F400,"SaaS*")</f>
        <v/>
      </c>
      <c r="D21" s="36">
        <f>SUMIF('Registro de activos'!F2:F400,"SaaS*",'Registro de activos'!U2:U400)</f>
        <v/>
      </c>
    </row>
    <row r="22">
      <c r="B22" s="35" t="inlineStr">
        <is>
          <t>Varias ubicaciones</t>
        </is>
      </c>
      <c r="C22" s="33">
        <f>COUNTIF('Registro de activos'!F2:F400,"Varias ubicaciones")</f>
        <v/>
      </c>
      <c r="D22" s="36">
        <f>SUMIF('Registro de activos'!F2:F400,"Varias ubicaciones",'Registro de activos'!U2:U400)</f>
        <v/>
      </c>
    </row>
    <row r="24" ht="26" customHeight="1">
      <c r="B24" s="30" t="inlineStr">
        <is>
          <t>Por tipo</t>
        </is>
      </c>
      <c r="C24" s="31" t="inlineStr">
        <is>
          <t>Cantidad</t>
        </is>
      </c>
    </row>
    <row r="25">
      <c r="B25" s="35" t="inlineStr">
        <is>
          <t>Servidor físico</t>
        </is>
      </c>
      <c r="C25" s="33">
        <f>COUNTIF('Registro de activos'!C2:C400,"Servidor físico")</f>
        <v/>
      </c>
    </row>
    <row r="26">
      <c r="B26" s="35" t="inlineStr">
        <is>
          <t>Máquina virtual</t>
        </is>
      </c>
      <c r="C26" s="33">
        <f>COUNTIF('Registro de activos'!C2:C400,"Máquina virtual")</f>
        <v/>
      </c>
    </row>
    <row r="27">
      <c r="B27" s="35" t="inlineStr">
        <is>
          <t>Contenedor / servicio</t>
        </is>
      </c>
      <c r="C27" s="33">
        <f>COUNTIF('Registro de activos'!C2:C400,"Contenedor / servicio")</f>
        <v/>
      </c>
    </row>
    <row r="28">
      <c r="B28" s="35" t="inlineStr">
        <is>
          <t>Base de datos</t>
        </is>
      </c>
      <c r="C28" s="33">
        <f>COUNTIF('Registro de activos'!C2:C400,"Base de datos")</f>
        <v/>
      </c>
    </row>
    <row r="29">
      <c r="B29" s="35" t="inlineStr">
        <is>
          <t>Almacenamiento de datos</t>
        </is>
      </c>
      <c r="C29" s="33">
        <f>COUNTIF('Registro de activos'!C2:C400,"Almacenamiento de datos")</f>
        <v/>
      </c>
    </row>
    <row r="30">
      <c r="B30" s="35" t="inlineStr">
        <is>
          <t>Aplicación</t>
        </is>
      </c>
      <c r="C30" s="33">
        <f>COUNTIF('Registro de activos'!C2:C400,"Aplicación")</f>
        <v/>
      </c>
    </row>
    <row r="31">
      <c r="B31" s="35" t="inlineStr">
        <is>
          <t>Servicio SaaS</t>
        </is>
      </c>
      <c r="C31" s="33">
        <f>COUNTIF('Registro de activos'!C2:C400,"Servicio SaaS")</f>
        <v/>
      </c>
    </row>
    <row r="32">
      <c r="B32" s="35" t="inlineStr">
        <is>
          <t>Cuenta / suscripción cloud</t>
        </is>
      </c>
      <c r="C32" s="33">
        <f>COUNTIF('Registro de activos'!C2:C400,"Cuenta / suscripción cloud")</f>
        <v/>
      </c>
    </row>
    <row r="33">
      <c r="B33" s="35" t="inlineStr">
        <is>
          <t>Identidad y acceso</t>
        </is>
      </c>
      <c r="C33" s="33">
        <f>COUNTIF('Registro de activos'!C2:C400,"Identidad y acceso")</f>
        <v/>
      </c>
    </row>
    <row r="34">
      <c r="B34" s="35" t="inlineStr">
        <is>
          <t>Dispositivo de red</t>
        </is>
      </c>
      <c r="C34" s="33">
        <f>COUNTIF('Registro de activos'!C2:C400,"Dispositivo de red")</f>
        <v/>
      </c>
    </row>
    <row r="35">
      <c r="B35" s="35" t="inlineStr">
        <is>
          <t>Puesto de trabajo</t>
        </is>
      </c>
      <c r="C35" s="33">
        <f>COUNTIF('Registro de activos'!C2:C400,"Puesto de trabajo")</f>
        <v/>
      </c>
    </row>
    <row r="36">
      <c r="B36" s="35" t="inlineStr">
        <is>
          <t>Dispositivo móvil</t>
        </is>
      </c>
      <c r="C36" s="33">
        <f>COUNTIF('Registro de activos'!C2:C400,"Dispositivo móvil")</f>
        <v/>
      </c>
    </row>
    <row r="37">
      <c r="B37" s="35" t="inlineStr">
        <is>
          <t>Dispositivo OT / industrial</t>
        </is>
      </c>
      <c r="C37" s="33">
        <f>COUNTIF('Registro de activos'!C2:C400,"Dispositivo OT / industrial")</f>
        <v/>
      </c>
    </row>
    <row r="38">
      <c r="B38" s="35" t="inlineStr">
        <is>
          <t>Soporte / copia de seguridad</t>
        </is>
      </c>
      <c r="C38" s="33">
        <f>COUNTIF('Registro de activos'!C2:C400,"Soporte / copia de seguridad")</f>
        <v/>
      </c>
    </row>
    <row r="39">
      <c r="B39" s="35" t="inlineStr">
        <is>
          <t>Dominio / certificado</t>
        </is>
      </c>
      <c r="C39" s="33">
        <f>COUNTIF('Registro de activos'!C2:C400,"Dominio / certificado")</f>
        <v/>
      </c>
    </row>
    <row r="40">
      <c r="B40" s="35" t="inlineStr">
        <is>
          <t>Conjunto de datos</t>
        </is>
      </c>
      <c r="C40" s="33">
        <f>COUNTIF('Registro de activos'!C2:C400,"Conjunto de datos")</f>
        <v/>
      </c>
    </row>
    <row r="41">
      <c r="B41" s="35" t="inlineStr">
        <is>
          <t>Documentación</t>
        </is>
      </c>
      <c r="C41" s="33">
        <f>COUNTIF('Registro de activos'!C2:C400,"Documentación")</f>
        <v/>
      </c>
    </row>
    <row r="42">
      <c r="B42" s="35" t="inlineStr">
        <is>
          <t>Enlace WAN / servicio telco</t>
        </is>
      </c>
      <c r="C42" s="33">
        <f>COUNTIF('Registro de activos'!C2:C400,"Enlace WAN / servicio telco")</f>
        <v/>
      </c>
    </row>
    <row r="43">
      <c r="B43" s="35" t="inlineStr">
        <is>
          <t>Infraestructura técnica</t>
        </is>
      </c>
      <c r="C43" s="33">
        <f>COUNTIF('Registro de activos'!C2:C400,"Infraestructura técnica")</f>
        <v/>
      </c>
    </row>
    <row r="45" ht="26" customHeight="1">
      <c r="B45" s="30" t="inlineStr">
        <is>
          <t>Por entorno</t>
        </is>
      </c>
      <c r="C45" s="31" t="inlineStr">
        <is>
          <t>Cantidad</t>
        </is>
      </c>
    </row>
    <row r="46">
      <c r="B46" s="35" t="inlineStr">
        <is>
          <t>Producción</t>
        </is>
      </c>
      <c r="C46" s="33">
        <f>COUNTIF('Registro de activos'!E2:E400,"Producción")</f>
        <v/>
      </c>
    </row>
    <row r="47">
      <c r="B47" s="35" t="inlineStr">
        <is>
          <t>Preproducción</t>
        </is>
      </c>
      <c r="C47" s="33">
        <f>COUNTIF('Registro de activos'!E2:E400,"Preproducción")</f>
        <v/>
      </c>
    </row>
    <row r="48">
      <c r="B48" s="35" t="inlineStr">
        <is>
          <t>Pruebas</t>
        </is>
      </c>
      <c r="C48" s="33">
        <f>COUNTIF('Registro de activos'!E2:E400,"Pruebas")</f>
        <v/>
      </c>
    </row>
    <row r="49">
      <c r="B49" s="35" t="inlineStr">
        <is>
          <t>Desarrollo</t>
        </is>
      </c>
      <c r="C49" s="33">
        <f>COUNTIF('Registro de activos'!E2:E400,"Desarrollo")</f>
        <v/>
      </c>
    </row>
    <row r="50">
      <c r="B50" s="35" t="inlineStr">
        <is>
          <t>Contingencia (DR)</t>
        </is>
      </c>
      <c r="C50" s="33">
        <f>COUNTIF('Registro de activos'!E2:E400,"Contingencia (DR)")</f>
        <v/>
      </c>
    </row>
    <row r="51">
      <c r="B51" s="35" t="inlineStr">
        <is>
          <t>Oficina</t>
        </is>
      </c>
      <c r="C51" s="33">
        <f>COUNTIF('Registro de activos'!E2:E400,"Oficina")</f>
        <v/>
      </c>
    </row>
    <row r="52">
      <c r="B52" s="35" t="inlineStr">
        <is>
          <t>Producción OT</t>
        </is>
      </c>
      <c r="C52" s="33">
        <f>COUNTIF('Registro de activos'!E2:E400,"Producción OT")</f>
        <v/>
      </c>
    </row>
    <row r="54" ht="26" customHeight="1">
      <c r="B54" s="30" t="inlineStr">
        <is>
          <t>Por clasificación</t>
        </is>
      </c>
      <c r="C54" s="31" t="inlineStr">
        <is>
          <t>Cantidad</t>
        </is>
      </c>
    </row>
    <row r="55">
      <c r="B55" s="35" t="inlineStr">
        <is>
          <t>Pública</t>
        </is>
      </c>
      <c r="C55" s="33">
        <f>COUNTIF('Registro de activos'!K2:K400,"Pública")</f>
        <v/>
      </c>
    </row>
    <row r="56">
      <c r="B56" s="35" t="inlineStr">
        <is>
          <t>Interna</t>
        </is>
      </c>
      <c r="C56" s="33">
        <f>COUNTIF('Registro de activos'!K2:K400,"Interna")</f>
        <v/>
      </c>
    </row>
    <row r="57">
      <c r="B57" s="35" t="inlineStr">
        <is>
          <t>Confidencial</t>
        </is>
      </c>
      <c r="C57" s="33">
        <f>COUNTIF('Registro de activos'!K2:K400,"Confidencial")</f>
        <v/>
      </c>
    </row>
    <row r="58">
      <c r="B58" s="35" t="inlineStr">
        <is>
          <t>Estrictamente confidencial</t>
        </is>
      </c>
      <c r="C58" s="33">
        <f>COUNTIF('Registro de activos'!K2:K400,"Estrictamente confidencial")</f>
        <v/>
      </c>
    </row>
    <row r="60" ht="26" customHeight="1">
      <c r="B60" s="30" t="inlineStr">
        <is>
          <t>Por estado del ciclo de vida</t>
        </is>
      </c>
      <c r="C60" s="31" t="inlineStr">
        <is>
          <t>Cantidad</t>
        </is>
      </c>
    </row>
    <row r="61">
      <c r="B61" s="35" t="inlineStr">
        <is>
          <t>En uso</t>
        </is>
      </c>
      <c r="C61" s="33">
        <f>COUNTIF('Registro de activos'!T2:T400,"En uso")</f>
        <v/>
      </c>
    </row>
    <row r="62">
      <c r="B62" s="35" t="inlineStr">
        <is>
          <t>En implantación</t>
        </is>
      </c>
      <c r="C62" s="33">
        <f>COUNTIF('Registro de activos'!T2:T400,"En implantación")</f>
        <v/>
      </c>
    </row>
    <row r="63">
      <c r="B63" s="35" t="inlineStr">
        <is>
          <t>En retirada</t>
        </is>
      </c>
      <c r="C63" s="33">
        <f>COUNTIF('Registro de activos'!T2:T400,"En retirada")</f>
        <v/>
      </c>
    </row>
    <row r="64">
      <c r="B64" s="35" t="inlineStr">
        <is>
          <t>Retirado</t>
        </is>
      </c>
      <c r="C64" s="33">
        <f>COUNTIF('Registro de activos'!T2:T400,"Retirado")</f>
        <v/>
      </c>
    </row>
    <row r="65">
      <c r="B65" s="35" t="inlineStr">
        <is>
          <t>En reserva</t>
        </is>
      </c>
      <c r="C65" s="33">
        <f>COUNTIF('Registro de activos'!T2:T400,"En reserva")</f>
        <v/>
      </c>
    </row>
    <row r="67" ht="26" customHeight="1">
      <c r="B67" s="30" t="inlineStr">
        <is>
          <t>Controles de calidad del registro</t>
        </is>
      </c>
      <c r="C67" s="31" t="inlineStr">
        <is>
          <t>Resultado</t>
        </is>
      </c>
      <c r="D67" s="31" t="inlineStr"/>
      <c r="E67" s="31" t="inlineStr">
        <is>
          <t>Qué hacer al respecto</t>
        </is>
      </c>
    </row>
    <row r="68" ht="22" customHeight="1">
      <c r="B68" s="35" t="inlineStr">
        <is>
          <t>Activos sin propietario de negocio</t>
        </is>
      </c>
      <c r="C68" s="33">
        <f>SUMPRODUCT(('Registro de activos'!A2:A400&lt;&gt;"")*('Registro de activos'!H2:H400=""))</f>
        <v/>
      </c>
      <c r="E68" s="37" t="inlineStr">
        <is>
          <t>Cada fila así es una decisión que nadie tomará durante un incidente.</t>
        </is>
      </c>
    </row>
    <row r="69" ht="22" customHeight="1">
      <c r="B69" s="35" t="inlineStr">
        <is>
          <t>Revisiones vencidas</t>
        </is>
      </c>
      <c r="C69" s="33">
        <f>SUMPRODUCT(('Registro de activos'!A2:A400&lt;&gt;"")*('Registro de activos'!W2:W400&lt;&gt;"")*('Registro de activos'!W2:W400&lt;TODAY()))</f>
        <v/>
      </c>
      <c r="E69" s="37" t="inlineStr">
        <is>
          <t>Una entrada que nadie ha confirmado en seis meses suele estar ya desactualizada.</t>
        </is>
      </c>
    </row>
    <row r="70" ht="22" customHeight="1">
      <c r="B70" s="35" t="inlineStr">
        <is>
          <t>Activos críticos sin copia de seguridad</t>
        </is>
      </c>
      <c r="C70" s="33">
        <f>COUNTIFS('Registro de activos'!M2:M400,"Crítica",'Registro de activos'!P2:P400,"Ninguna")</f>
        <v/>
      </c>
      <c r="E70" s="37" t="inlineStr">
        <is>
          <t>O la copia realmente no hace falta y se justifica, o es una brecha.</t>
        </is>
      </c>
    </row>
    <row r="71" ht="22" customHeight="1">
      <c r="B71" s="35" t="inlineStr">
        <is>
          <t>El soporte del fabricante ya ha vencido</t>
        </is>
      </c>
      <c r="C71" s="33">
        <f>SUMPRODUCT(('Registro de activos'!A2:A400&lt;&gt;"")*ISNUMBER('Registro de activos'!S2:S400)*('Registro de activos'!S2:S400&lt;TODAY()))</f>
        <v/>
      </c>
      <c r="E71" s="37" t="inlineStr">
        <is>
          <t>Sistemas sin parches de seguridad: decide entre migrar o aceptar el riesgo de forma consciente.</t>
        </is>
      </c>
    </row>
    <row r="72" ht="22" customHeight="1">
      <c r="B72" s="35" t="inlineStr">
        <is>
          <t>El soporte termina en 180 días</t>
        </is>
      </c>
      <c r="C72" s="33">
        <f>SUMPRODUCT(('Registro de activos'!A2:A400&lt;&gt;"")*ISNUMBER('Registro de activos'!S2:S400)*('Registro de activos'!S2:S400&gt;=TODAY())*('Registro de activos'!S2:S400&lt;TODAY()+180))</f>
        <v/>
      </c>
      <c r="E72" s="37" t="inlineStr">
        <is>
          <t>Margen para presupuesto y migración. Este número debe entrar en el plan anual.</t>
        </is>
      </c>
    </row>
    <row r="73" ht="22" customHeight="1">
      <c r="B73" s="35" t="inlineStr">
        <is>
          <t>Activos sin monitorización</t>
        </is>
      </c>
      <c r="C73" s="33">
        <f>COUNTIF('Registro de activos'!Q2:Q400,"Ninguna")</f>
        <v/>
      </c>
      <c r="E73" s="37" t="inlineStr">
        <is>
          <t>Te enterarás de la caída por un usuario o por un cliente.</t>
        </is>
      </c>
    </row>
    <row r="74" ht="22" customHeight="1">
      <c r="B74" s="35" t="inlineStr">
        <is>
          <t>Acceso sin MFA o cuenta compartida</t>
        </is>
      </c>
      <c r="C74" s="33">
        <f>COUNTIF('Registro de activos'!R2:R400,"Cuenta local, sin MFA")+COUNTIF('Registro de activos'!R2:R400,"Cuenta compartida – a eliminar")</f>
        <v/>
      </c>
      <c r="E74" s="37" t="inlineStr">
        <is>
          <t>La lista de tareas de seguridad más barata que se puede sacar de un registro.</t>
        </is>
      </c>
    </row>
    <row r="75" ht="22" customHeight="1">
      <c r="B75" s="35" t="inlineStr">
        <is>
          <t>Datos personales en proveedor fuera de la UE</t>
        </is>
      </c>
      <c r="C75" s="33">
        <f>COUNTIFS('Registro de activos'!F2:F400,"SaaS – EE. UU.",'Registro de activos'!L2:L400,"&lt;&gt;No")</f>
        <v/>
      </c>
      <c r="E75" s="37" t="inlineStr">
        <is>
          <t>Comprueba el mecanismo de transferencia y el registro de actividades de tratamiento.</t>
        </is>
      </c>
    </row>
    <row r="76" ht="22" customHeight="1">
      <c r="B76" s="35" t="inlineStr">
        <is>
          <t>Activos en retirada o retirados</t>
        </is>
      </c>
      <c r="C76" s="33">
        <f>COUNTIF('Registro de activos'!T2:T400,"En retirada")+COUNTIF('Registro de activos'!T2:T400,"Retirado")</f>
        <v/>
      </c>
      <c r="E76" s="37" t="inlineStr">
        <is>
          <t>Mientras exista el disco, existe el activo. Ciérralo con un acta de borrado.</t>
        </is>
      </c>
    </row>
  </sheetData>
  <conditionalFormatting sqref="C68">
    <cfRule type="cellIs" priority="1" operator="greaterThan" dxfId="0">
      <formula>0</formula>
    </cfRule>
  </conditionalFormatting>
  <conditionalFormatting sqref="C69">
    <cfRule type="cellIs" priority="2" operator="greaterThan" dxfId="0">
      <formula>0</formula>
    </cfRule>
  </conditionalFormatting>
  <conditionalFormatting sqref="C70">
    <cfRule type="cellIs" priority="3" operator="greaterThan" dxfId="0">
      <formula>0</formula>
    </cfRule>
  </conditionalFormatting>
  <conditionalFormatting sqref="C71">
    <cfRule type="cellIs" priority="4" operator="greaterThan" dxfId="0">
      <formula>0</formula>
    </cfRule>
  </conditionalFormatting>
  <conditionalFormatting sqref="C72">
    <cfRule type="cellIs" priority="5" operator="greaterThan" dxfId="0">
      <formula>0</formula>
    </cfRule>
  </conditionalFormatting>
  <conditionalFormatting sqref="C73">
    <cfRule type="cellIs" priority="6" operator="greaterThan" dxfId="0">
      <formula>0</formula>
    </cfRule>
  </conditionalFormatting>
  <conditionalFormatting sqref="C74">
    <cfRule type="cellIs" priority="7" operator="greaterThan" dxfId="0">
      <formula>0</formula>
    </cfRule>
  </conditionalFormatting>
  <conditionalFormatting sqref="C75">
    <cfRule type="cellIs" priority="8" operator="greaterThan" dxfId="0">
      <formula>0</formula>
    </cfRule>
  </conditionalFormatting>
  <conditionalFormatting sqref="C76">
    <cfRule type="cellIs" priority="9" operator="greaterThan" dxfId="0">
      <formula>0</formula>
    </cfRule>
  </conditionalFormatting>
  <pageMargins left="0.75" right="0.75" top="1" bottom="1" header="0.5" footer="0.5"/>
</worksheet>
</file>

<file path=xl/worksheets/sheet5.xml><?xml version="1.0" encoding="utf-8"?>
<worksheet xmlns="http://schemas.openxmlformats.org/spreadsheetml/2006/main">
  <sheetPr>
    <tabColor rgb="008FA3AD"/>
    <outlinePr summaryBelow="1" summaryRight="1"/>
    <pageSetUpPr/>
  </sheetPr>
  <dimension ref="A1:H20"/>
  <sheetViews>
    <sheetView showGridLines="0" workbookViewId="0">
      <selection activeCell="A1" sqref="A1"/>
    </sheetView>
  </sheetViews>
  <sheetFormatPr baseColWidth="8" defaultRowHeight="15"/>
  <cols>
    <col width="30" customWidth="1" min="1" max="1"/>
    <col width="30" customWidth="1" min="2" max="2"/>
    <col width="30" customWidth="1" min="3" max="3"/>
    <col width="30" customWidth="1" min="4" max="4"/>
    <col width="30" customWidth="1" min="5" max="5"/>
    <col width="30" customWidth="1" min="6" max="6"/>
    <col width="30" customWidth="1" min="7" max="7"/>
    <col width="30" customWidth="1" min="8" max="8"/>
  </cols>
  <sheetData>
    <row r="1" ht="34" customHeight="1">
      <c r="A1" s="12" t="inlineStr">
        <is>
          <t>Tipo</t>
        </is>
      </c>
      <c r="B1" s="12" t="inlineStr">
        <is>
          <t>Capa</t>
        </is>
      </c>
      <c r="C1" s="12" t="inlineStr">
        <is>
          <t>Entorno</t>
        </is>
      </c>
      <c r="D1" s="12" t="inlineStr">
        <is>
          <t>Clasificación de la información</t>
        </is>
      </c>
      <c r="E1" s="12" t="inlineStr">
        <is>
          <t>Datos personales</t>
        </is>
      </c>
      <c r="F1" s="12" t="inlineStr">
        <is>
          <t>Criticidad</t>
        </is>
      </c>
      <c r="G1" s="12" t="inlineStr">
        <is>
          <t>Estado del ciclo de vida</t>
        </is>
      </c>
      <c r="H1" s="12" t="inlineStr">
        <is>
          <t>Ubicación / proveedor</t>
        </is>
      </c>
    </row>
    <row r="2">
      <c r="A2" s="35" t="inlineStr">
        <is>
          <t>Servidor físico</t>
        </is>
      </c>
      <c r="B2" s="35" t="inlineStr">
        <is>
          <t>Infraestructura</t>
        </is>
      </c>
      <c r="C2" s="35" t="inlineStr">
        <is>
          <t>Producción</t>
        </is>
      </c>
      <c r="D2" s="35" t="inlineStr">
        <is>
          <t>Pública</t>
        </is>
      </c>
      <c r="E2" s="35" t="inlineStr">
        <is>
          <t>No</t>
        </is>
      </c>
      <c r="F2" s="35" t="inlineStr">
        <is>
          <t>Crítica</t>
        </is>
      </c>
      <c r="G2" s="35" t="inlineStr">
        <is>
          <t>En uso</t>
        </is>
      </c>
      <c r="H2" s="35" t="inlineStr">
        <is>
          <t>On-premises – sala de servidores HQ Varsovia</t>
        </is>
      </c>
    </row>
    <row r="3">
      <c r="A3" s="35" t="inlineStr">
        <is>
          <t>Máquina virtual</t>
        </is>
      </c>
      <c r="B3" s="35" t="inlineStr">
        <is>
          <t>Plataforma</t>
        </is>
      </c>
      <c r="C3" s="35" t="inlineStr">
        <is>
          <t>Preproducción</t>
        </is>
      </c>
      <c r="D3" s="35" t="inlineStr">
        <is>
          <t>Interna</t>
        </is>
      </c>
      <c r="E3" s="35" t="inlineStr">
        <is>
          <t>Sí – empleados</t>
        </is>
      </c>
      <c r="F3" s="35" t="inlineStr">
        <is>
          <t>Alta</t>
        </is>
      </c>
      <c r="G3" s="35" t="inlineStr">
        <is>
          <t>En implantación</t>
        </is>
      </c>
      <c r="H3" s="35" t="inlineStr">
        <is>
          <t>On-premises – planta de Płock</t>
        </is>
      </c>
    </row>
    <row r="4">
      <c r="A4" s="35" t="inlineStr">
        <is>
          <t>Contenedor / servicio</t>
        </is>
      </c>
      <c r="B4" s="35" t="inlineStr">
        <is>
          <t>Aplicación</t>
        </is>
      </c>
      <c r="C4" s="35" t="inlineStr">
        <is>
          <t>Pruebas</t>
        </is>
      </c>
      <c r="D4" s="35" t="inlineStr">
        <is>
          <t>Confidencial</t>
        </is>
      </c>
      <c r="E4" s="35" t="inlineStr">
        <is>
          <t>Sí – clientes</t>
        </is>
      </c>
      <c r="F4" s="35" t="inlineStr">
        <is>
          <t>Media</t>
        </is>
      </c>
      <c r="G4" s="35" t="inlineStr">
        <is>
          <t>En retirada</t>
        </is>
      </c>
      <c r="H4" s="35" t="inlineStr">
        <is>
          <t>On-premises – oficinas (Varsovia, Płock)</t>
        </is>
      </c>
    </row>
    <row r="5">
      <c r="A5" s="35" t="inlineStr">
        <is>
          <t>Base de datos</t>
        </is>
      </c>
      <c r="B5" s="35" t="inlineStr">
        <is>
          <t>Datos</t>
        </is>
      </c>
      <c r="C5" s="35" t="inlineStr">
        <is>
          <t>Desarrollo</t>
        </is>
      </c>
      <c r="D5" s="35" t="inlineStr">
        <is>
          <t>Estrictamente confidencial</t>
        </is>
      </c>
      <c r="E5" s="35" t="inlineStr">
        <is>
          <t>Sí – contactos comerciales</t>
        </is>
      </c>
      <c r="F5" s="35" t="inlineStr">
        <is>
          <t>Baja</t>
        </is>
      </c>
      <c r="G5" s="35" t="inlineStr">
        <is>
          <t>Retirado</t>
        </is>
      </c>
      <c r="H5" s="35" t="inlineStr">
        <is>
          <t>Azure – West Europe</t>
        </is>
      </c>
    </row>
    <row r="6">
      <c r="A6" s="35" t="inlineStr">
        <is>
          <t>Almacenamiento de datos</t>
        </is>
      </c>
      <c r="B6" s="35" t="inlineStr">
        <is>
          <t>Identidad</t>
        </is>
      </c>
      <c r="C6" s="35" t="inlineStr">
        <is>
          <t>Contingencia (DR)</t>
        </is>
      </c>
      <c r="E6" s="35" t="inlineStr">
        <is>
          <t>Sí – categorías especiales</t>
        </is>
      </c>
      <c r="G6" s="35" t="inlineStr">
        <is>
          <t>En reserva</t>
        </is>
      </c>
      <c r="H6" s="35" t="inlineStr">
        <is>
          <t>Microsoft 365 – región UE</t>
        </is>
      </c>
    </row>
    <row r="7">
      <c r="A7" s="35" t="inlineStr">
        <is>
          <t>Aplicación</t>
        </is>
      </c>
      <c r="B7" s="35" t="inlineStr">
        <is>
          <t>Red</t>
        </is>
      </c>
      <c r="C7" s="35" t="inlineStr">
        <is>
          <t>Oficina</t>
        </is>
      </c>
      <c r="H7" s="35" t="inlineStr">
        <is>
          <t>AWS – eu-central-1</t>
        </is>
      </c>
    </row>
    <row r="8">
      <c r="A8" s="35" t="inlineStr">
        <is>
          <t>Servicio SaaS</t>
        </is>
      </c>
      <c r="B8" s="35" t="inlineStr">
        <is>
          <t>Puesto de trabajo</t>
        </is>
      </c>
      <c r="C8" s="35" t="inlineStr">
        <is>
          <t>Producción OT</t>
        </is>
      </c>
      <c r="H8" s="35" t="inlineStr">
        <is>
          <t>AWS – servicio global</t>
        </is>
      </c>
    </row>
    <row r="9">
      <c r="A9" s="35" t="inlineStr">
        <is>
          <t>Cuenta / suscripción cloud</t>
        </is>
      </c>
      <c r="B9" s="35" t="inlineStr">
        <is>
          <t>Documentación</t>
        </is>
      </c>
      <c r="H9" s="35" t="inlineStr">
        <is>
          <t>GCP – europe-west4</t>
        </is>
      </c>
    </row>
    <row r="10">
      <c r="A10" s="35" t="inlineStr">
        <is>
          <t>Identidad y acceso</t>
        </is>
      </c>
      <c r="B10" s="35" t="inlineStr">
        <is>
          <t>Proveedor</t>
        </is>
      </c>
      <c r="H10" s="35" t="inlineStr">
        <is>
          <t>OVHcloud – Gravelines (GRA)</t>
        </is>
      </c>
    </row>
    <row r="11">
      <c r="A11" s="35" t="inlineStr">
        <is>
          <t>Dispositivo de red</t>
        </is>
      </c>
      <c r="H11" s="35" t="inlineStr">
        <is>
          <t>OVHcloud – Roubaix (RBX)</t>
        </is>
      </c>
    </row>
    <row r="12">
      <c r="A12" s="35" t="inlineStr">
        <is>
          <t>Puesto de trabajo</t>
        </is>
      </c>
      <c r="H12" s="35" t="inlineStr">
        <is>
          <t>SaaS – UE</t>
        </is>
      </c>
    </row>
    <row r="13">
      <c r="A13" s="35" t="inlineStr">
        <is>
          <t>Dispositivo móvil</t>
        </is>
      </c>
      <c r="H13" s="35" t="inlineStr">
        <is>
          <t>SaaS – EE. UU.</t>
        </is>
      </c>
    </row>
    <row r="14">
      <c r="A14" s="35" t="inlineStr">
        <is>
          <t>Dispositivo OT / industrial</t>
        </is>
      </c>
      <c r="H14" s="35" t="inlineStr">
        <is>
          <t>Varias ubicaciones</t>
        </is>
      </c>
    </row>
    <row r="15">
      <c r="A15" s="35" t="inlineStr">
        <is>
          <t>Soporte / copia de seguridad</t>
        </is>
      </c>
    </row>
    <row r="16">
      <c r="A16" s="35" t="inlineStr">
        <is>
          <t>Dominio / certificado</t>
        </is>
      </c>
    </row>
    <row r="17">
      <c r="A17" s="35" t="inlineStr">
        <is>
          <t>Conjunto de datos</t>
        </is>
      </c>
    </row>
    <row r="18">
      <c r="A18" s="35" t="inlineStr">
        <is>
          <t>Documentación</t>
        </is>
      </c>
    </row>
    <row r="19">
      <c r="A19" s="35" t="inlineStr">
        <is>
          <t>Enlace WAN / servicio telco</t>
        </is>
      </c>
    </row>
    <row r="20">
      <c r="A20" s="35" t="inlineStr">
        <is>
          <t>Infraestructura técnica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2026-08-28T23:07:57Z</dcterms:created>
  <dcterms:modified xsi:type="dcterms:W3CDTF">2026-08-28T23:07:57Z</dcterms:modified>
</cp:coreProperties>
</file>