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Asset register" sheetId="2" state="visible" r:id="rId2"/>
    <sheet name="Suppliers" sheetId="3" state="visible" r:id="rId3"/>
    <sheet name="Overview" sheetId="4" state="visible" r:id="rId4"/>
    <sheet name="Lists" sheetId="5" state="visible" r:id="rId5"/>
  </sheets>
  <definedNames>
    <definedName name="_xlnm._FilterDatabase" localSheetId="1" hidden="1">'Asset register'!$A$1:$X$91</definedName>
    <definedName name="_xlnm._FilterDatabase" localSheetId="2" hidden="1">'Suppliers'!$A$1:$L$23</definedName>
  </definedNames>
  <calcPr calcId="124519" fullCalcOnLoad="1"/>
</workbook>
</file>

<file path=xl/styles.xml><?xml version="1.0" encoding="utf-8"?>
<styleSheet xmlns="http://schemas.openxmlformats.org/spreadsheetml/2006/main">
  <numFmts count="1">
    <numFmt numFmtId="164" formatCode="yyyy-mm-dd"/>
  </numFmts>
  <fonts count="12">
    <font>
      <name val="Calibri"/>
      <family val="2"/>
      <color theme="1"/>
      <sz val="11"/>
      <scheme val="minor"/>
    </font>
    <font>
      <name val="Arial"/>
      <b val="1"/>
      <color rgb="000F3B47"/>
      <sz val="16"/>
    </font>
    <font>
      <name val="Arial"/>
      <i val="1"/>
      <color rgb="006B7A83"/>
      <sz val="10"/>
    </font>
    <font>
      <name val="Arial"/>
      <sz val="10"/>
    </font>
    <font>
      <name val="Arial"/>
      <b val="1"/>
      <color rgb="000F5B63"/>
      <sz val="12"/>
    </font>
    <font>
      <name val="Arial"/>
      <b val="1"/>
      <color rgb="00FFFFFF"/>
      <sz val="10"/>
    </font>
    <font>
      <name val="Arial"/>
      <b val="1"/>
      <sz val="10"/>
    </font>
    <font>
      <name val="Arial"/>
      <b val="1"/>
      <color rgb="000F5B63"/>
      <sz val="10"/>
    </font>
    <font>
      <name val="Arial"/>
      <color rgb="006B7A83"/>
      <sz val="10"/>
    </font>
    <font>
      <name val="Arial"/>
      <b val="1"/>
      <color rgb="00FFFFFF"/>
      <sz val="11"/>
    </font>
    <font>
      <name val="Arial"/>
      <b val="1"/>
      <color rgb="000F3B47"/>
      <sz val="10"/>
    </font>
    <font>
      <name val="Arial"/>
      <color rgb="0049606B"/>
      <sz val="10"/>
    </font>
  </fonts>
  <fills count="6">
    <fill>
      <patternFill/>
    </fill>
    <fill>
      <patternFill patternType="gray125"/>
    </fill>
    <fill>
      <patternFill patternType="solid">
        <fgColor rgb="000F5B63"/>
      </patternFill>
    </fill>
    <fill>
      <patternFill patternType="solid">
        <fgColor rgb="00E6F7F3"/>
      </patternFill>
    </fill>
    <fill>
      <patternFill patternType="solid">
        <fgColor rgb="003E4C56"/>
      </patternFill>
    </fill>
    <fill>
      <patternFill patternType="solid">
        <fgColor rgb="00F4F7F9"/>
      </patternFill>
    </fill>
  </fills>
  <borders count="2">
    <border>
      <left/>
      <right/>
      <top/>
      <bottom/>
      <diagonal/>
    </border>
    <border>
      <left style="thin">
        <color rgb="00D5DDE2"/>
      </left>
      <right style="thin">
        <color rgb="00D5DDE2"/>
      </right>
      <top style="thin">
        <color rgb="00D5DDE2"/>
      </top>
      <bottom style="thin">
        <color rgb="00D5DDE2"/>
      </bottom>
    </border>
  </borders>
  <cellStyleXfs count="1">
    <xf numFmtId="0" fontId="0" fillId="0" borderId="0"/>
  </cellStyleXfs>
  <cellXfs count="38">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xf>
    <xf numFmtId="0" fontId="3" fillId="0" borderId="0" applyAlignment="1" pivotButton="0" quotePrefix="0" xfId="0">
      <alignment vertical="center"/>
    </xf>
    <xf numFmtId="0" fontId="4" fillId="0" borderId="0" applyAlignment="1" pivotButton="0" quotePrefix="0" xfId="0">
      <alignment vertical="center"/>
    </xf>
    <xf numFmtId="0" fontId="5" fillId="2" borderId="1" applyAlignment="1" pivotButton="0" quotePrefix="0" xfId="0">
      <alignment vertical="center" wrapText="1"/>
    </xf>
    <xf numFmtId="0" fontId="6" fillId="3" borderId="1" applyAlignment="1" pivotButton="0" quotePrefix="0" xfId="0">
      <alignment vertical="center" wrapText="1"/>
    </xf>
    <xf numFmtId="0" fontId="7" fillId="3" borderId="1" applyAlignment="1" pivotButton="0" quotePrefix="0" xfId="0">
      <alignment vertical="center" wrapText="1"/>
    </xf>
    <xf numFmtId="0" fontId="3" fillId="3" borderId="1" applyAlignment="1" pivotButton="0" quotePrefix="0" xfId="0">
      <alignment vertical="center" wrapText="1"/>
    </xf>
    <xf numFmtId="0" fontId="6" fillId="0" borderId="1" applyAlignment="1" pivotButton="0" quotePrefix="0" xfId="0">
      <alignment vertical="center" wrapText="1"/>
    </xf>
    <xf numFmtId="0" fontId="8" fillId="0" borderId="1" applyAlignment="1" pivotButton="0" quotePrefix="0" xfId="0">
      <alignment vertical="center" wrapText="1"/>
    </xf>
    <xf numFmtId="0" fontId="3" fillId="0" borderId="1" applyAlignment="1" pivotButton="0" quotePrefix="0" xfId="0">
      <alignment vertical="center" wrapText="1"/>
    </xf>
    <xf numFmtId="0" fontId="5" fillId="4" borderId="1" applyAlignment="1" pivotButton="0" quotePrefix="0" xfId="0">
      <alignment vertical="center" wrapText="1"/>
    </xf>
    <xf numFmtId="0" fontId="7" fillId="0" borderId="1" applyAlignment="1" pivotButton="0" quotePrefix="0" xfId="0">
      <alignment vertical="center"/>
    </xf>
    <xf numFmtId="0" fontId="3" fillId="0" borderId="1" applyAlignment="1" pivotButton="0" quotePrefix="0" xfId="0">
      <alignment vertical="center"/>
    </xf>
    <xf numFmtId="164" fontId="3" fillId="0" borderId="1" applyAlignment="1" pivotButton="0" quotePrefix="0" xfId="0">
      <alignment vertical="center"/>
    </xf>
    <xf numFmtId="3" fontId="3" fillId="0" borderId="1" applyAlignment="1" pivotButton="0" quotePrefix="0" xfId="0">
      <alignment vertical="center"/>
    </xf>
    <xf numFmtId="0" fontId="7" fillId="5" borderId="1" applyAlignment="1" pivotButton="0" quotePrefix="0" xfId="0">
      <alignment vertical="center"/>
    </xf>
    <xf numFmtId="0" fontId="3" fillId="5" borderId="1" applyAlignment="1" pivotButton="0" quotePrefix="0" xfId="0">
      <alignment vertical="center"/>
    </xf>
    <xf numFmtId="164" fontId="3" fillId="5" borderId="1" applyAlignment="1" pivotButton="0" quotePrefix="0" xfId="0">
      <alignment vertical="center"/>
    </xf>
    <xf numFmtId="3" fontId="3" fillId="5" borderId="1" applyAlignment="1" pivotButton="0" quotePrefix="0" xfId="0">
      <alignment vertical="center"/>
    </xf>
    <xf numFmtId="0" fontId="7" fillId="0" borderId="1" applyAlignment="1" pivotButton="0" quotePrefix="0" xfId="0">
      <alignment vertical="center"/>
    </xf>
    <xf numFmtId="0" fontId="3" fillId="0" borderId="1" applyAlignment="1" pivotButton="0" quotePrefix="0" xfId="0">
      <alignment vertical="center"/>
    </xf>
    <xf numFmtId="3" fontId="3" fillId="0" borderId="1" applyAlignment="1" pivotButton="0" quotePrefix="0" xfId="0">
      <alignment vertical="center"/>
    </xf>
    <xf numFmtId="0" fontId="7" fillId="5" borderId="1" applyAlignment="1" pivotButton="0" quotePrefix="0" xfId="0">
      <alignment vertical="center"/>
    </xf>
    <xf numFmtId="0" fontId="3" fillId="5" borderId="1" applyAlignment="1" pivotButton="0" quotePrefix="0" xfId="0">
      <alignment vertical="center"/>
    </xf>
    <xf numFmtId="3" fontId="3" fillId="5" borderId="1" applyAlignment="1" pivotButton="0" quotePrefix="0" xfId="0">
      <alignment vertical="center"/>
    </xf>
    <xf numFmtId="0" fontId="3" fillId="5" borderId="1" applyAlignment="1" pivotButton="0" quotePrefix="0" xfId="0">
      <alignment vertical="center" wrapText="1"/>
    </xf>
    <xf numFmtId="0" fontId="1" fillId="0" borderId="0" pivotButton="0" quotePrefix="0" xfId="0"/>
    <xf numFmtId="0" fontId="2" fillId="0" borderId="0" pivotButton="0" quotePrefix="0" xfId="0"/>
    <xf numFmtId="0" fontId="9" fillId="2" borderId="1" applyAlignment="1" pivotButton="0" quotePrefix="0" xfId="0">
      <alignment vertical="center"/>
    </xf>
    <xf numFmtId="0" fontId="9" fillId="4" borderId="1" applyAlignment="1" pivotButton="0" quotePrefix="0" xfId="0">
      <alignment vertical="center"/>
    </xf>
    <xf numFmtId="0" fontId="6" fillId="0" borderId="1" pivotButton="0" quotePrefix="0" xfId="0"/>
    <xf numFmtId="0" fontId="10" fillId="0" borderId="1" applyAlignment="1" pivotButton="0" quotePrefix="0" xfId="0">
      <alignment horizontal="center"/>
    </xf>
    <xf numFmtId="3" fontId="10" fillId="0" borderId="1" applyAlignment="1" pivotButton="0" quotePrefix="0" xfId="0">
      <alignment horizontal="center"/>
    </xf>
    <xf numFmtId="0" fontId="3" fillId="0" borderId="1" pivotButton="0" quotePrefix="0" xfId="0"/>
    <xf numFmtId="3" fontId="3" fillId="0" borderId="1" applyAlignment="1" pivotButton="0" quotePrefix="0" xfId="0">
      <alignment horizontal="center"/>
    </xf>
    <xf numFmtId="0" fontId="11" fillId="0" borderId="0" applyAlignment="1" pivotButton="0" quotePrefix="0" xfId="0">
      <alignment vertical="center"/>
    </xf>
  </cellXfs>
  <cellStyles count="1">
    <cellStyle name="Normal" xfId="0" builtinId="0" hidden="0"/>
  </cellStyles>
  <dxfs count="3">
    <dxf>
      <font>
        <name val="Arial"/>
        <b val="1"/>
        <color rgb="00C0392B"/>
        <sz val="10"/>
      </font>
      <fill>
        <patternFill patternType="solid">
          <fgColor rgb="00FDECEA"/>
        </patternFill>
      </fill>
    </dxf>
    <dxf>
      <font>
        <name val="Arial"/>
        <color rgb="008A6100"/>
        <sz val="10"/>
      </font>
      <fill>
        <patternFill patternType="solid">
          <fgColor rgb="00FEF6E0"/>
        </patternFill>
      </fill>
    </dxf>
    <dxf>
      <font>
        <name val="Arial"/>
        <b val="1"/>
        <color rgb="005B3A7E"/>
        <sz val="10"/>
      </font>
      <fill>
        <patternFill patternType="solid">
          <fgColor rgb="00F3EDF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0F5B63"/>
    <outlinePr summaryBelow="1" summaryRight="1"/>
    <pageSetUpPr/>
  </sheetPr>
  <dimension ref="A1:C55"/>
  <sheetViews>
    <sheetView showGridLines="0" workbookViewId="0">
      <selection activeCell="A1" sqref="A1"/>
    </sheetView>
  </sheetViews>
  <sheetFormatPr baseColWidth="8" defaultRowHeight="15"/>
  <cols>
    <col width="30" customWidth="1" min="1" max="1"/>
    <col width="14" customWidth="1" min="2" max="2"/>
    <col width="96" customWidth="1" min="3" max="3"/>
  </cols>
  <sheetData>
    <row r="1" ht="26" customHeight="1">
      <c r="A1" s="1" t="inlineStr">
        <is>
          <t>IT asset register – template with worked example data</t>
        </is>
      </c>
    </row>
    <row r="3">
      <c r="A3" s="2" t="inlineStr">
        <is>
          <t>Prepared by Techcroud · techcroud.com · version 1.0 (August 2026)</t>
        </is>
      </c>
    </row>
    <row r="5">
      <c r="A5" s="3" t="inlineStr">
        <is>
          <t>This is a complete, filled-in example of an asset register aligned with ISO/IEC 27001:2022 (Annex A, 5.9–5.14). You can use it even if you are not implementing ISO – a register is primarily an operational tool, not an audit document.</t>
        </is>
      </c>
    </row>
    <row r="7" ht="24" customHeight="1">
      <c r="A7" s="4" t="inlineStr">
        <is>
          <t>How to use the template</t>
        </is>
      </c>
    </row>
    <row r="8">
      <c r="A8" s="3" t="inlineStr">
        <is>
          <t>1. Read the "Asset register" sheet. All 90 rows belong to the fictional company described below – see what a finished entry looks like.</t>
        </is>
      </c>
    </row>
    <row r="9">
      <c r="A9" s="3" t="inlineStr">
        <is>
          <t>2. Delete the sample rows, or copy the sheet and start empty. Keep the headers, lists and conditional formatting.</t>
        </is>
      </c>
    </row>
    <row r="10">
      <c r="A10" s="3" t="inlineStr">
        <is>
          <t>3. Start with the 9 columns marked in teal. Fill the rest only once those nine are complete and true.</t>
        </is>
      </c>
    </row>
    <row r="11">
      <c r="A11" s="3" t="inlineStr">
        <is>
          <t>4. The "Overview" sheet calculates itself. Open it after entering your own data – it shows gaps, overdue reviews and expiring support.</t>
        </is>
      </c>
    </row>
    <row r="12">
      <c r="A12" s="3" t="inlineStr">
        <is>
          <t>5. Put a quarterly review in the calendar. A register nobody reviews stops being true after one quarter.</t>
        </is>
      </c>
    </row>
    <row r="13" ht="24" customHeight="1">
      <c r="A13" s="4" t="inlineStr">
        <is>
          <t>Sheets in this file</t>
        </is>
      </c>
    </row>
    <row r="14">
      <c r="A14" s="3" t="inlineStr">
        <is>
          <t>Asset register – the main table, 24 columns, 90 sample entries.</t>
        </is>
      </c>
    </row>
    <row r="15">
      <c r="A15" s="3" t="inlineStr">
        <is>
          <t>Suppliers – who processes your data, under which contract, and how to leave the service.</t>
        </is>
      </c>
    </row>
    <row r="16">
      <c r="A16" s="3" t="inlineStr">
        <is>
          <t>Overview – automatic summary and register quality checks.</t>
        </is>
      </c>
    </row>
    <row r="17">
      <c r="A17" s="3" t="inlineStr">
        <is>
          <t>Lists – values for the drop-downs. Change them and the register picks the change up.</t>
        </is>
      </c>
    </row>
    <row r="18" ht="24" customHeight="1">
      <c r="A18" s="4" t="inlineStr">
        <is>
          <t>Header colours</t>
        </is>
      </c>
    </row>
    <row r="19">
      <c r="A19" s="3" t="inlineStr">
        <is>
          <t>Teal – the nine columns without which an entry is useless. The minimum to start with.</t>
        </is>
      </c>
    </row>
    <row r="20">
      <c r="A20" s="3" t="inlineStr">
        <is>
          <t>Grey – extended columns. Very useful, but do not let their absence block the start.</t>
        </is>
      </c>
    </row>
    <row r="21" ht="24" customHeight="1">
      <c r="A21" s="4" t="inlineStr">
        <is>
          <t>Level of detail: the most common mistake</t>
        </is>
      </c>
    </row>
    <row r="22">
      <c r="A22" s="3" t="inlineStr">
        <is>
          <t>The register is not meant to hold every mouse and every S3 object. Record what has its own owner, its own risk or its own contract. 142 identical laptops are one row pointing at the MDM system. One S3 bucket with customer documentation is its own row, even at 200 MB.</t>
        </is>
      </c>
    </row>
    <row r="24" ht="24" customHeight="1">
      <c r="A24" s="4" t="inlineStr">
        <is>
          <t>The example company</t>
        </is>
      </c>
    </row>
    <row r="25">
      <c r="A25" s="3" t="inlineStr">
        <is>
          <t>Nordvent Systems Sp. z o.o. – a fictional manufacturer of ventilation systems. 186 employees, head office in Warsaw with its own server room, a production plant in Płock with an OT network, a B2B ordering portal on AWS, Microsoft 365 and Azure, a data warehouse on Google Cloud, internal tooling in containers on OVHcloud dedicated servers, and a dozen SaaS services. All names, numbers, people and amounts are invented.</t>
        </is>
      </c>
    </row>
    <row r="27" ht="24" customHeight="1">
      <c r="A27" s="4" t="inlineStr">
        <is>
          <t>Licence</t>
        </is>
      </c>
    </row>
    <row r="28">
      <c r="A28" s="3" t="inlineStr">
        <is>
          <t>You may use, copy and modify this file inside your organisation without restriction, including commercially. If you republish it or write about it, please keep a link to the source: https://www.techcroud.com/en/blog/it-asset-register-iso-27001-excel-template</t>
        </is>
      </c>
    </row>
    <row r="30" ht="24" customHeight="1">
      <c r="A30" s="4" t="inlineStr">
        <is>
          <t>Column reference</t>
        </is>
      </c>
    </row>
    <row r="31" ht="34" customHeight="1">
      <c r="A31" s="5" t="inlineStr">
        <is>
          <t>Column</t>
        </is>
      </c>
      <c r="B31" s="5" t="inlineStr">
        <is>
          <t>Required</t>
        </is>
      </c>
      <c r="C31" s="5" t="inlineStr">
        <is>
          <t>What to record</t>
        </is>
      </c>
    </row>
    <row r="32" ht="28" customHeight="1">
      <c r="A32" s="6" t="inlineStr">
        <is>
          <t>ID</t>
        </is>
      </c>
      <c r="B32" s="7" t="inlineStr">
        <is>
          <t>Yes</t>
        </is>
      </c>
      <c r="C32" s="8" t="inlineStr">
        <is>
          <t>Permanent identifier. It stays the same even when the hardware is renamed.</t>
        </is>
      </c>
    </row>
    <row r="33" ht="28" customHeight="1">
      <c r="A33" s="6" t="inlineStr">
        <is>
          <t>Asset name</t>
        </is>
      </c>
      <c r="B33" s="7" t="inlineStr">
        <is>
          <t>Yes</t>
        </is>
      </c>
      <c r="C33" s="8" t="inlineStr">
        <is>
          <t>The name people actually use out loud: hostname, service name, data set name.</t>
        </is>
      </c>
    </row>
    <row r="34" ht="28" customHeight="1">
      <c r="A34" s="6" t="inlineStr">
        <is>
          <t>Type</t>
        </is>
      </c>
      <c r="B34" s="7" t="inlineStr">
        <is>
          <t>Yes</t>
        </is>
      </c>
      <c r="C34" s="8" t="inlineStr">
        <is>
          <t>Pick from the list. The type decides which controls make sense.</t>
        </is>
      </c>
    </row>
    <row r="35" ht="28" customHeight="1">
      <c r="A35" s="9" t="inlineStr">
        <is>
          <t>Layer</t>
        </is>
      </c>
      <c r="B35" s="10" t="inlineStr">
        <is>
          <t>Optional</t>
        </is>
      </c>
      <c r="C35" s="11" t="inlineStr">
        <is>
          <t>Makes filtering easier: infrastructure, platform, application, data, identity, network.</t>
        </is>
      </c>
    </row>
    <row r="36" ht="28" customHeight="1">
      <c r="A36" s="9" t="inlineStr">
        <is>
          <t>Environment</t>
        </is>
      </c>
      <c r="B36" s="10" t="inlineStr">
        <is>
          <t>Optional</t>
        </is>
      </c>
      <c r="C36" s="11" t="inlineStr">
        <is>
          <t>Production, test, development, standby. A test environment with production data is its own risk.</t>
        </is>
      </c>
    </row>
    <row r="37" ht="28" customHeight="1">
      <c r="A37" s="6" t="inlineStr">
        <is>
          <t>Location / provider</t>
        </is>
      </c>
      <c r="B37" s="7" t="inlineStr">
        <is>
          <t>Yes</t>
        </is>
      </c>
      <c r="C37" s="8" t="inlineStr">
        <is>
          <t>Where the data physically sits: server room, cloud region, SaaS provider country.</t>
        </is>
      </c>
    </row>
    <row r="38" ht="28" customHeight="1">
      <c r="A38" s="9" t="inlineStr">
        <is>
          <t>Technical identifier</t>
        </is>
      </c>
      <c r="B38" s="10" t="inlineStr">
        <is>
          <t>Optional</t>
        </is>
      </c>
      <c r="C38" s="11" t="inlineStr">
        <is>
          <t>Serial number, resource ID, subscription ID, bucket name, version — whatever finds it in the console.</t>
        </is>
      </c>
    </row>
    <row r="39" ht="28" customHeight="1">
      <c r="A39" s="6" t="inlineStr">
        <is>
          <t>Business owner</t>
        </is>
      </c>
      <c r="B39" s="7" t="inlineStr">
        <is>
          <t>Yes</t>
        </is>
      </c>
      <c r="C39" s="8" t="inlineStr">
        <is>
          <t>The business person who approves access and accepts the risk. Not the sysadmin.</t>
        </is>
      </c>
    </row>
    <row r="40" ht="28" customHeight="1">
      <c r="A40" s="6" t="inlineStr">
        <is>
          <t>Technical custodian</t>
        </is>
      </c>
      <c r="B40" s="7" t="inlineStr">
        <is>
          <t>Yes</t>
        </is>
      </c>
      <c r="C40" s="8" t="inlineStr">
        <is>
          <t>Who administers the asset day to day. It can be an external supplier.</t>
        </is>
      </c>
    </row>
    <row r="41" ht="28" customHeight="1">
      <c r="A41" s="9" t="inlineStr">
        <is>
          <t>Depends on (ID)</t>
        </is>
      </c>
      <c r="B41" s="10" t="inlineStr">
        <is>
          <t>Optional</t>
        </is>
      </c>
      <c r="C41" s="11" t="inlineStr">
        <is>
          <t>IDs of the assets without which this one stops working. One column instead of a diagram.</t>
        </is>
      </c>
    </row>
    <row r="42" ht="28" customHeight="1">
      <c r="A42" s="6" t="inlineStr">
        <is>
          <t>Information classification</t>
        </is>
      </c>
      <c r="B42" s="7" t="inlineStr">
        <is>
          <t>Yes</t>
        </is>
      </c>
      <c r="C42" s="8" t="inlineStr">
        <is>
          <t>The highest class of information the asset stores or processes.</t>
        </is>
      </c>
    </row>
    <row r="43" ht="28" customHeight="1">
      <c r="A43" s="9" t="inlineStr">
        <is>
          <t>Personal data</t>
        </is>
      </c>
      <c r="B43" s="10" t="inlineStr">
        <is>
          <t>Optional</t>
        </is>
      </c>
      <c r="C43" s="11" t="inlineStr">
        <is>
          <t>Whether personal data is here and whose. This column feeds the record of processing activities.</t>
        </is>
      </c>
    </row>
    <row r="44" ht="28" customHeight="1">
      <c r="A44" s="6" t="inlineStr">
        <is>
          <t>Criticality</t>
        </is>
      </c>
      <c r="B44" s="7" t="inlineStr">
        <is>
          <t>Yes</t>
        </is>
      </c>
      <c r="C44" s="8" t="inlineStr">
        <is>
          <t>Business impact when unavailable. If half the register is critical, the column says nothing.</t>
        </is>
      </c>
    </row>
    <row r="45" ht="28" customHeight="1">
      <c r="A45" s="9" t="inlineStr">
        <is>
          <t>RTO</t>
        </is>
      </c>
      <c r="B45" s="10" t="inlineStr">
        <is>
          <t>Optional</t>
        </is>
      </c>
      <c r="C45" s="11" t="inlineStr">
        <is>
          <t>How long the process survives without this asset (agreed with the business, not IT).</t>
        </is>
      </c>
    </row>
    <row r="46" ht="28" customHeight="1">
      <c r="A46" s="9" t="inlineStr">
        <is>
          <t>RPO</t>
        </is>
      </c>
      <c r="B46" s="10" t="inlineStr">
        <is>
          <t>Optional</t>
        </is>
      </c>
      <c r="C46" s="11" t="inlineStr">
        <is>
          <t>How much recent data can be lost without a disaster.</t>
        </is>
      </c>
    </row>
    <row r="47" ht="28" customHeight="1">
      <c r="A47" s="9" t="inlineStr">
        <is>
          <t>Backup</t>
        </is>
      </c>
      <c r="B47" s="10" t="inlineStr">
        <is>
          <t>Optional</t>
        </is>
      </c>
      <c r="C47" s="11" t="inlineStr">
        <is>
          <t>Be specific: tool, destination, retention. "Yes" is not an answer.</t>
        </is>
      </c>
    </row>
    <row r="48" ht="28" customHeight="1">
      <c r="A48" s="9" t="inlineStr">
        <is>
          <t>Monitoring</t>
        </is>
      </c>
      <c r="B48" s="10" t="inlineStr">
        <is>
          <t>Optional</t>
        </is>
      </c>
      <c r="C48" s="11" t="inlineStr">
        <is>
          <t>What monitors it and who receives the alert.</t>
        </is>
      </c>
    </row>
    <row r="49" ht="28" customHeight="1">
      <c r="A49" s="9" t="inlineStr">
        <is>
          <t>Access control</t>
        </is>
      </c>
      <c r="B49" s="10" t="inlineStr">
        <is>
          <t>Optional</t>
        </is>
      </c>
      <c r="C49" s="11" t="inlineStr">
        <is>
          <t>Where accounts come from and whether MFA is on. The column that pays off fastest at offboarding.</t>
        </is>
      </c>
    </row>
    <row r="50" ht="28" customHeight="1">
      <c r="A50" s="9" t="inlineStr">
        <is>
          <t>Support / EOL until</t>
        </is>
      </c>
      <c r="B50" s="10" t="inlineStr">
        <is>
          <t>Optional</t>
        </is>
      </c>
      <c r="C50" s="11" t="inlineStr">
        <is>
          <t>End date of vendor support or contract. Empty means no fixed date (e.g. a rolling SaaS subscription).</t>
        </is>
      </c>
    </row>
    <row r="51" ht="28" customHeight="1">
      <c r="A51" s="6" t="inlineStr">
        <is>
          <t>Lifecycle status</t>
        </is>
      </c>
      <c r="B51" s="7" t="inlineStr">
        <is>
          <t>Yes</t>
        </is>
      </c>
      <c r="C51" s="8" t="inlineStr">
        <is>
          <t>In use, being deployed, being retired, retired. Retired assets stay in the register with a date.</t>
        </is>
      </c>
    </row>
    <row r="52" ht="28" customHeight="1">
      <c r="A52" s="9" t="inlineStr">
        <is>
          <t>Annual cost (PLN)</t>
        </is>
      </c>
      <c r="B52" s="10" t="inlineStr">
        <is>
          <t>Optional</t>
        </is>
      </c>
      <c r="C52" s="11" t="inlineStr">
        <is>
          <t>Licences, subscriptions, support. The column that gets finance interested in the register.</t>
        </is>
      </c>
    </row>
    <row r="53" ht="28" customHeight="1">
      <c r="A53" s="6" t="inlineStr">
        <is>
          <t>Last review</t>
        </is>
      </c>
      <c r="B53" s="7" t="inlineStr">
        <is>
          <t>Yes</t>
        </is>
      </c>
      <c r="C53" s="8" t="inlineStr">
        <is>
          <t>The date the owner last confirmed the entry.</t>
        </is>
      </c>
    </row>
    <row r="54" ht="28" customHeight="1">
      <c r="A54" s="9" t="inlineStr">
        <is>
          <t>Next review</t>
        </is>
      </c>
      <c r="B54" s="10" t="inlineStr">
        <is>
          <t>Optional</t>
        </is>
      </c>
      <c r="C54" s="11" t="inlineStr">
        <is>
          <t>Date of the next review. Overdue cells turn red automatically.</t>
        </is>
      </c>
    </row>
    <row r="55" ht="28" customHeight="1">
      <c r="A55" s="9" t="inlineStr">
        <is>
          <t>Notes</t>
        </is>
      </c>
      <c r="B55" s="10" t="inlineStr">
        <is>
          <t>Optional</t>
        </is>
      </c>
      <c r="C55" s="11" t="inlineStr">
        <is>
          <t>One sentence of context for whoever reads this row at 3 a.m. during an incident.</t>
        </is>
      </c>
    </row>
  </sheetData>
  <mergeCells count="24">
    <mergeCell ref="A25:C25"/>
    <mergeCell ref="A18:C18"/>
    <mergeCell ref="A27:C27"/>
    <mergeCell ref="A3:C3"/>
    <mergeCell ref="A21:C21"/>
    <mergeCell ref="A12:C12"/>
    <mergeCell ref="A5:C5"/>
    <mergeCell ref="A8:C8"/>
    <mergeCell ref="A14:C14"/>
    <mergeCell ref="A22:C22"/>
    <mergeCell ref="A17:C17"/>
    <mergeCell ref="A20:C20"/>
    <mergeCell ref="A10:C10"/>
    <mergeCell ref="A28:C28"/>
    <mergeCell ref="A13:C13"/>
    <mergeCell ref="A19:C19"/>
    <mergeCell ref="A9:C9"/>
    <mergeCell ref="A30:C30"/>
    <mergeCell ref="A15:C15"/>
    <mergeCell ref="A24:C24"/>
    <mergeCell ref="A11:C11"/>
    <mergeCell ref="A1:C1"/>
    <mergeCell ref="A7:C7"/>
    <mergeCell ref="A16:C16"/>
  </mergeCells>
  <pageMargins left="0.75" right="0.75" top="1" bottom="1" header="0.5" footer="0.5"/>
</worksheet>
</file>

<file path=xl/worksheets/sheet2.xml><?xml version="1.0" encoding="utf-8"?>
<worksheet xmlns="http://schemas.openxmlformats.org/spreadsheetml/2006/main">
  <sheetPr>
    <tabColor rgb="000F3B47"/>
    <outlinePr summaryBelow="1" summaryRight="1"/>
    <pageSetUpPr/>
  </sheetPr>
  <dimension ref="A1:X91"/>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1" customWidth="1" min="1" max="1"/>
    <col width="42" customWidth="1" min="2" max="2"/>
    <col width="26" customWidth="1" min="3" max="3"/>
    <col width="20" customWidth="1" min="4" max="4"/>
    <col width="17" customWidth="1" min="5" max="5"/>
    <col width="34" customWidth="1" min="6" max="6"/>
    <col width="44" customWidth="1" min="7" max="7"/>
    <col width="34" customWidth="1" min="8" max="8"/>
    <col width="26" customWidth="1" min="9" max="9"/>
    <col width="20" customWidth="1" min="10" max="10"/>
    <col width="24" customWidth="1" min="11" max="11"/>
    <col width="26" customWidth="1" min="12" max="12"/>
    <col width="15" customWidth="1" min="13" max="13"/>
    <col width="11" customWidth="1" min="14" max="14"/>
    <col width="11" customWidth="1" min="15" max="15"/>
    <col width="38" customWidth="1" min="16" max="16"/>
    <col width="26" customWidth="1" min="17" max="17"/>
    <col width="34" customWidth="1" min="18" max="18"/>
    <col width="16" customWidth="1" min="19" max="19"/>
    <col width="16" customWidth="1" min="20" max="20"/>
    <col width="16" customWidth="1" min="21" max="21"/>
    <col width="16" customWidth="1" min="22" max="22"/>
    <col width="17" customWidth="1" min="23" max="23"/>
    <col width="62" customWidth="1" min="24" max="24"/>
  </cols>
  <sheetData>
    <row r="1" ht="34" customHeight="1">
      <c r="A1" s="5" t="inlineStr">
        <is>
          <t>ID</t>
        </is>
      </c>
      <c r="B1" s="5" t="inlineStr">
        <is>
          <t>Asset name</t>
        </is>
      </c>
      <c r="C1" s="5" t="inlineStr">
        <is>
          <t>Type</t>
        </is>
      </c>
      <c r="D1" s="12" t="inlineStr">
        <is>
          <t>Layer</t>
        </is>
      </c>
      <c r="E1" s="12" t="inlineStr">
        <is>
          <t>Environment</t>
        </is>
      </c>
      <c r="F1" s="5" t="inlineStr">
        <is>
          <t>Location / provider</t>
        </is>
      </c>
      <c r="G1" s="12" t="inlineStr">
        <is>
          <t>Technical identifier</t>
        </is>
      </c>
      <c r="H1" s="5" t="inlineStr">
        <is>
          <t>Business owner</t>
        </is>
      </c>
      <c r="I1" s="5" t="inlineStr">
        <is>
          <t>Technical custodian</t>
        </is>
      </c>
      <c r="J1" s="12" t="inlineStr">
        <is>
          <t>Depends on (ID)</t>
        </is>
      </c>
      <c r="K1" s="5" t="inlineStr">
        <is>
          <t>Information classification</t>
        </is>
      </c>
      <c r="L1" s="12" t="inlineStr">
        <is>
          <t>Personal data</t>
        </is>
      </c>
      <c r="M1" s="5" t="inlineStr">
        <is>
          <t>Criticality</t>
        </is>
      </c>
      <c r="N1" s="12" t="inlineStr">
        <is>
          <t>RTO</t>
        </is>
      </c>
      <c r="O1" s="12" t="inlineStr">
        <is>
          <t>RPO</t>
        </is>
      </c>
      <c r="P1" s="12" t="inlineStr">
        <is>
          <t>Backup</t>
        </is>
      </c>
      <c r="Q1" s="12" t="inlineStr">
        <is>
          <t>Monitoring</t>
        </is>
      </c>
      <c r="R1" s="12" t="inlineStr">
        <is>
          <t>Access control</t>
        </is>
      </c>
      <c r="S1" s="12" t="inlineStr">
        <is>
          <t>Support / EOL until</t>
        </is>
      </c>
      <c r="T1" s="5" t="inlineStr">
        <is>
          <t>Lifecycle status</t>
        </is>
      </c>
      <c r="U1" s="12" t="inlineStr">
        <is>
          <t>Annual cost (PLN)</t>
        </is>
      </c>
      <c r="V1" s="5" t="inlineStr">
        <is>
          <t>Last review</t>
        </is>
      </c>
      <c r="W1" s="12" t="inlineStr">
        <is>
          <t>Next review</t>
        </is>
      </c>
      <c r="X1" s="12" t="inlineStr">
        <is>
          <t>Notes</t>
        </is>
      </c>
    </row>
    <row r="2">
      <c r="A2" s="13" t="inlineStr">
        <is>
          <t>AST-0001</t>
        </is>
      </c>
      <c r="B2" s="14" t="inlineStr">
        <is>
          <t>ESXI-HQ-01</t>
        </is>
      </c>
      <c r="C2" s="14" t="inlineStr">
        <is>
          <t>Physical server</t>
        </is>
      </c>
      <c r="D2" s="14" t="inlineStr">
        <is>
          <t>Infrastructure</t>
        </is>
      </c>
      <c r="E2" s="14" t="inlineStr">
        <is>
          <t>Production</t>
        </is>
      </c>
      <c r="F2" s="14" t="inlineStr">
        <is>
          <t>On-premises – HQ server room, Warsaw</t>
        </is>
      </c>
      <c r="G2" s="14" t="inlineStr">
        <is>
          <t>Dell PowerEdge R650 · S/N 7KJ2M13 · ESXi 8.0 U3</t>
        </is>
      </c>
      <c r="H2" s="14" t="inlineStr">
        <is>
          <t>Tomasz Górski – IT Manager</t>
        </is>
      </c>
      <c r="I2" s="14" t="inlineStr">
        <is>
          <t>Paweł Nowak</t>
        </is>
      </c>
      <c r="J2" s="14" t="inlineStr">
        <is>
          <t>AST-0017</t>
        </is>
      </c>
      <c r="K2" s="14" t="inlineStr">
        <is>
          <t>Internal</t>
        </is>
      </c>
      <c r="L2" s="14" t="inlineStr">
        <is>
          <t>No</t>
        </is>
      </c>
      <c r="M2" s="14" t="inlineStr">
        <is>
          <t>Critical</t>
        </is>
      </c>
      <c r="N2" s="14" t="inlineStr">
        <is>
          <t>4 h</t>
        </is>
      </c>
      <c r="O2" s="14" t="inlineStr">
        <is>
          <t>24 h</t>
        </is>
      </c>
      <c r="P2" s="14" t="inlineStr">
        <is>
          <t>Config in GitLab (on every change)</t>
        </is>
      </c>
      <c r="Q2" s="14" t="inlineStr">
        <is>
          <t>Zabbix + Grafana</t>
        </is>
      </c>
      <c r="R2" s="14" t="inlineStr">
        <is>
          <t>Local account + MFA</t>
        </is>
      </c>
      <c r="S2" s="15" t="n">
        <v>46934</v>
      </c>
      <c r="T2" s="14" t="inlineStr">
        <is>
          <t>In use</t>
        </is>
      </c>
      <c r="U2" s="16" t="n">
        <v>6200</v>
      </c>
      <c r="V2" s="15" t="n">
        <v>46217</v>
      </c>
      <c r="W2" s="15" t="n">
        <v>46401</v>
      </c>
      <c r="X2" s="14" t="inlineStr">
        <is>
          <t>vSphere cluster host, 38% spare capacity</t>
        </is>
      </c>
    </row>
    <row r="3">
      <c r="A3" s="17" t="inlineStr">
        <is>
          <t>AST-0002</t>
        </is>
      </c>
      <c r="B3" s="18" t="inlineStr">
        <is>
          <t>ESXI-HQ-02</t>
        </is>
      </c>
      <c r="C3" s="18" t="inlineStr">
        <is>
          <t>Physical server</t>
        </is>
      </c>
      <c r="D3" s="18" t="inlineStr">
        <is>
          <t>Infrastructure</t>
        </is>
      </c>
      <c r="E3" s="18" t="inlineStr">
        <is>
          <t>Production</t>
        </is>
      </c>
      <c r="F3" s="18" t="inlineStr">
        <is>
          <t>On-premises – HQ server room, Warsaw</t>
        </is>
      </c>
      <c r="G3" s="18" t="inlineStr">
        <is>
          <t>Dell PowerEdge R650 · S/N 7KJ2M14 · ESXi 8.0 U3</t>
        </is>
      </c>
      <c r="H3" s="18" t="inlineStr">
        <is>
          <t>Tomasz Górski – IT Manager</t>
        </is>
      </c>
      <c r="I3" s="18" t="inlineStr">
        <is>
          <t>Paweł Nowak</t>
        </is>
      </c>
      <c r="J3" s="18" t="inlineStr">
        <is>
          <t>AST-0017</t>
        </is>
      </c>
      <c r="K3" s="18" t="inlineStr">
        <is>
          <t>Internal</t>
        </is>
      </c>
      <c r="L3" s="18" t="inlineStr">
        <is>
          <t>No</t>
        </is>
      </c>
      <c r="M3" s="18" t="inlineStr">
        <is>
          <t>High</t>
        </is>
      </c>
      <c r="N3" s="18" t="inlineStr">
        <is>
          <t>4 h</t>
        </is>
      </c>
      <c r="O3" s="18" t="inlineStr">
        <is>
          <t>24 h</t>
        </is>
      </c>
      <c r="P3" s="18" t="inlineStr">
        <is>
          <t>Config in GitLab (on every change)</t>
        </is>
      </c>
      <c r="Q3" s="18" t="inlineStr">
        <is>
          <t>Zabbix + Grafana</t>
        </is>
      </c>
      <c r="R3" s="18" t="inlineStr">
        <is>
          <t>Local account + MFA</t>
        </is>
      </c>
      <c r="S3" s="19" t="n">
        <v>46934</v>
      </c>
      <c r="T3" s="18" t="inlineStr">
        <is>
          <t>In use</t>
        </is>
      </c>
      <c r="U3" s="20" t="n">
        <v>6200</v>
      </c>
      <c r="V3" s="19" t="n">
        <v>46217</v>
      </c>
      <c r="W3" s="19" t="n">
        <v>46401</v>
      </c>
      <c r="X3" s="18" t="inlineStr">
        <is>
          <t>Second cluster host, takes over VMs on failure</t>
        </is>
      </c>
    </row>
    <row r="4">
      <c r="A4" s="13" t="inlineStr">
        <is>
          <t>AST-0003</t>
        </is>
      </c>
      <c r="B4" s="14" t="inlineStr">
        <is>
          <t>SAN-HQ-01</t>
        </is>
      </c>
      <c r="C4" s="14" t="inlineStr">
        <is>
          <t>Physical server</t>
        </is>
      </c>
      <c r="D4" s="14" t="inlineStr">
        <is>
          <t>Infrastructure</t>
        </is>
      </c>
      <c r="E4" s="14" t="inlineStr">
        <is>
          <t>Production</t>
        </is>
      </c>
      <c r="F4" s="14" t="inlineStr">
        <is>
          <t>On-premises – HQ server room, Warsaw</t>
        </is>
      </c>
      <c r="G4" s="14" t="inlineStr">
        <is>
          <t>Dell ME5024 · 48 TB netto · 2 kontrolery</t>
        </is>
      </c>
      <c r="H4" s="14" t="inlineStr">
        <is>
          <t>Tomasz Górski – IT Manager</t>
        </is>
      </c>
      <c r="I4" s="14" t="inlineStr">
        <is>
          <t>Paweł Nowak</t>
        </is>
      </c>
      <c r="J4" s="14" t="inlineStr">
        <is>
          <t>AST-0017</t>
        </is>
      </c>
      <c r="K4" s="14" t="inlineStr">
        <is>
          <t>Confidential</t>
        </is>
      </c>
      <c r="L4" s="14" t="inlineStr">
        <is>
          <t>No</t>
        </is>
      </c>
      <c r="M4" s="14" t="inlineStr">
        <is>
          <t>Critical</t>
        </is>
      </c>
      <c r="N4" s="14" t="inlineStr">
        <is>
          <t>8 h</t>
        </is>
      </c>
      <c r="O4" s="14" t="inlineStr">
        <is>
          <t>24 h</t>
        </is>
      </c>
      <c r="P4" s="14" t="inlineStr">
        <is>
          <t>Not applicable</t>
        </is>
      </c>
      <c r="Q4" s="14" t="inlineStr">
        <is>
          <t>Zabbix</t>
        </is>
      </c>
      <c r="R4" s="14" t="inlineStr">
        <is>
          <t>Local account + MFA</t>
        </is>
      </c>
      <c r="S4" s="15" t="n">
        <v>46934</v>
      </c>
      <c r="T4" s="14" t="inlineStr">
        <is>
          <t>In use</t>
        </is>
      </c>
      <c r="U4" s="16" t="n">
        <v>9800</v>
      </c>
      <c r="V4" s="15" t="n">
        <v>46217</v>
      </c>
      <c r="W4" s="15" t="n">
        <v>46401</v>
      </c>
      <c r="X4" s="14" t="inlineStr">
        <is>
          <t>Single point of failure for the whole virtualisation</t>
        </is>
      </c>
    </row>
    <row r="5">
      <c r="A5" s="17" t="inlineStr">
        <is>
          <t>AST-0004</t>
        </is>
      </c>
      <c r="B5" s="18" t="inlineStr">
        <is>
          <t>VCENTER-HQ-01</t>
        </is>
      </c>
      <c r="C5" s="18" t="inlineStr">
        <is>
          <t>Virtual machine</t>
        </is>
      </c>
      <c r="D5" s="18" t="inlineStr">
        <is>
          <t>Platform</t>
        </is>
      </c>
      <c r="E5" s="18" t="inlineStr">
        <is>
          <t>Production</t>
        </is>
      </c>
      <c r="F5" s="18" t="inlineStr">
        <is>
          <t>On-premises – HQ server room, Warsaw</t>
        </is>
      </c>
      <c r="G5" s="18" t="inlineStr">
        <is>
          <t>vCenter Server 8.0 U3 · 10.20.10.11</t>
        </is>
      </c>
      <c r="H5" s="18" t="inlineStr">
        <is>
          <t>Tomasz Górski – IT Manager</t>
        </is>
      </c>
      <c r="I5" s="18" t="inlineStr">
        <is>
          <t>Paweł Nowak</t>
        </is>
      </c>
      <c r="J5" s="18" t="inlineStr">
        <is>
          <t>AST-0001</t>
        </is>
      </c>
      <c r="K5" s="18" t="inlineStr">
        <is>
          <t>Internal</t>
        </is>
      </c>
      <c r="L5" s="18" t="inlineStr">
        <is>
          <t>No</t>
        </is>
      </c>
      <c r="M5" s="18" t="inlineStr">
        <is>
          <t>High</t>
        </is>
      </c>
      <c r="N5" s="18" t="inlineStr">
        <is>
          <t>8 h</t>
        </is>
      </c>
      <c r="O5" s="18" t="inlineStr">
        <is>
          <t>24 h</t>
        </is>
      </c>
      <c r="P5" s="18" t="inlineStr">
        <is>
          <t>Veeam → NAS + Azure, 30 days</t>
        </is>
      </c>
      <c r="Q5" s="18" t="inlineStr">
        <is>
          <t>Zabbix</t>
        </is>
      </c>
      <c r="R5" s="18" t="inlineStr">
        <is>
          <t>Local account + MFA</t>
        </is>
      </c>
      <c r="S5" s="19" t="n">
        <v>46934</v>
      </c>
      <c r="T5" s="18" t="inlineStr">
        <is>
          <t>In use</t>
        </is>
      </c>
      <c r="U5" s="20" t="n"/>
      <c r="V5" s="19" t="n">
        <v>46217</v>
      </c>
      <c r="W5" s="19" t="n">
        <v>46401</v>
      </c>
      <c r="X5" s="18" t="inlineStr">
        <is>
          <t>Cluster management; admin account kept in Vaultwarden</t>
        </is>
      </c>
    </row>
    <row r="6">
      <c r="A6" s="13" t="inlineStr">
        <is>
          <t>AST-0005</t>
        </is>
      </c>
      <c r="B6" s="14" t="inlineStr">
        <is>
          <t>DC01</t>
        </is>
      </c>
      <c r="C6" s="14" t="inlineStr">
        <is>
          <t>Virtual machine</t>
        </is>
      </c>
      <c r="D6" s="14" t="inlineStr">
        <is>
          <t>Identity</t>
        </is>
      </c>
      <c r="E6" s="14" t="inlineStr">
        <is>
          <t>Production</t>
        </is>
      </c>
      <c r="F6" s="14" t="inlineStr">
        <is>
          <t>On-premises – HQ server room, Warsaw</t>
        </is>
      </c>
      <c r="G6" s="14" t="inlineStr">
        <is>
          <t>Windows Server 2022 · AD DS, DNS, DHCP · 10.20.10.5</t>
        </is>
      </c>
      <c r="H6" s="14" t="inlineStr">
        <is>
          <t>Tomasz Górski – IT Manager</t>
        </is>
      </c>
      <c r="I6" s="14" t="inlineStr">
        <is>
          <t>Paweł Nowak</t>
        </is>
      </c>
      <c r="J6" s="14" t="inlineStr">
        <is>
          <t>AST-0001</t>
        </is>
      </c>
      <c r="K6" s="14" t="inlineStr">
        <is>
          <t>Confidential</t>
        </is>
      </c>
      <c r="L6" s="14" t="inlineStr">
        <is>
          <t>Yes – employees</t>
        </is>
      </c>
      <c r="M6" s="14" t="inlineStr">
        <is>
          <t>Critical</t>
        </is>
      </c>
      <c r="N6" s="14" t="inlineStr">
        <is>
          <t>2 h</t>
        </is>
      </c>
      <c r="O6" s="14" t="inlineStr">
        <is>
          <t>1 h</t>
        </is>
      </c>
      <c r="P6" s="14" t="inlineStr">
        <is>
          <t>Veeam → NAS + Azure, 30 days</t>
        </is>
      </c>
      <c r="Q6" s="14" t="inlineStr">
        <is>
          <t>Zabbix</t>
        </is>
      </c>
      <c r="R6" s="14" t="inlineStr">
        <is>
          <t>Entra ID + MFA + PIM (time-bound)</t>
        </is>
      </c>
      <c r="S6" s="15" t="n">
        <v>48135</v>
      </c>
      <c r="T6" s="14" t="inlineStr">
        <is>
          <t>In use</t>
        </is>
      </c>
      <c r="U6" s="16" t="n"/>
      <c r="V6" s="15" t="n">
        <v>46245</v>
      </c>
      <c r="W6" s="15" t="n">
        <v>46337</v>
      </c>
      <c r="X6" s="14" t="inlineStr">
        <is>
          <t>Primary domain controller for nordvent.local</t>
        </is>
      </c>
    </row>
    <row r="7">
      <c r="A7" s="17" t="inlineStr">
        <is>
          <t>AST-0006</t>
        </is>
      </c>
      <c r="B7" s="18" t="inlineStr">
        <is>
          <t>DC02</t>
        </is>
      </c>
      <c r="C7" s="18" t="inlineStr">
        <is>
          <t>Virtual machine</t>
        </is>
      </c>
      <c r="D7" s="18" t="inlineStr">
        <is>
          <t>Identity</t>
        </is>
      </c>
      <c r="E7" s="18" t="inlineStr">
        <is>
          <t>Production</t>
        </is>
      </c>
      <c r="F7" s="18" t="inlineStr">
        <is>
          <t>On-premises – Płock plant</t>
        </is>
      </c>
      <c r="G7" s="18" t="inlineStr">
        <is>
          <t>Windows Server 2022 · AD DS, DNS · 10.30.10.5</t>
        </is>
      </c>
      <c r="H7" s="18" t="inlineStr">
        <is>
          <t>Tomasz Górski – IT Manager</t>
        </is>
      </c>
      <c r="I7" s="18" t="inlineStr">
        <is>
          <t>Paweł Nowak</t>
        </is>
      </c>
      <c r="J7" s="18" t="inlineStr"/>
      <c r="K7" s="18" t="inlineStr">
        <is>
          <t>Confidential</t>
        </is>
      </c>
      <c r="L7" s="18" t="inlineStr">
        <is>
          <t>Yes – employees</t>
        </is>
      </c>
      <c r="M7" s="18" t="inlineStr">
        <is>
          <t>High</t>
        </is>
      </c>
      <c r="N7" s="18" t="inlineStr">
        <is>
          <t>2 h</t>
        </is>
      </c>
      <c r="O7" s="18" t="inlineStr">
        <is>
          <t>1 h</t>
        </is>
      </c>
      <c r="P7" s="18" t="inlineStr">
        <is>
          <t>Veeam → NAS + Azure, 30 days</t>
        </is>
      </c>
      <c r="Q7" s="18" t="inlineStr">
        <is>
          <t>Zabbix</t>
        </is>
      </c>
      <c r="R7" s="18" t="inlineStr">
        <is>
          <t>Entra ID + MFA + PIM (time-bound)</t>
        </is>
      </c>
      <c r="S7" s="19" t="n">
        <v>48135</v>
      </c>
      <c r="T7" s="18" t="inlineStr">
        <is>
          <t>In use</t>
        </is>
      </c>
      <c r="U7" s="20" t="n"/>
      <c r="V7" s="19" t="n">
        <v>46245</v>
      </c>
      <c r="W7" s="19" t="n">
        <v>46337</v>
      </c>
      <c r="X7" s="18" t="inlineStr">
        <is>
          <t>Plant replica; keeps logins working if the WAN link drops</t>
        </is>
      </c>
    </row>
    <row r="8">
      <c r="A8" s="13" t="inlineStr">
        <is>
          <t>AST-0007</t>
        </is>
      </c>
      <c r="B8" s="14" t="inlineStr">
        <is>
          <t>FS01</t>
        </is>
      </c>
      <c r="C8" s="14" t="inlineStr">
        <is>
          <t>Virtual machine</t>
        </is>
      </c>
      <c r="D8" s="14" t="inlineStr">
        <is>
          <t>Data</t>
        </is>
      </c>
      <c r="E8" s="14" t="inlineStr">
        <is>
          <t>Production</t>
        </is>
      </c>
      <c r="F8" s="14" t="inlineStr">
        <is>
          <t>On-premises – HQ server room, Warsaw</t>
        </is>
      </c>
      <c r="G8" s="14" t="inlineStr">
        <is>
          <t>Windows Server 2022 · DFS · 12 TB · \\fs01\dane</t>
        </is>
      </c>
      <c r="H8" s="14" t="inlineStr">
        <is>
          <t>Zarząd Nordvent Systems – Board</t>
        </is>
      </c>
      <c r="I8" s="14" t="inlineStr">
        <is>
          <t>Paweł Nowak</t>
        </is>
      </c>
      <c r="J8" s="14" t="inlineStr">
        <is>
          <t>AST-0001, AST-0003</t>
        </is>
      </c>
      <c r="K8" s="14" t="inlineStr">
        <is>
          <t>Confidential</t>
        </is>
      </c>
      <c r="L8" s="14" t="inlineStr">
        <is>
          <t>Yes – employees</t>
        </is>
      </c>
      <c r="M8" s="14" t="inlineStr">
        <is>
          <t>High</t>
        </is>
      </c>
      <c r="N8" s="14" t="inlineStr">
        <is>
          <t>8 h</t>
        </is>
      </c>
      <c r="O8" s="14" t="inlineStr">
        <is>
          <t>24 h</t>
        </is>
      </c>
      <c r="P8" s="14" t="inlineStr">
        <is>
          <t>Veeam GFS: 30 days / 12 months</t>
        </is>
      </c>
      <c r="Q8" s="14" t="inlineStr">
        <is>
          <t>Zabbix</t>
        </is>
      </c>
      <c r="R8" s="14" t="inlineStr">
        <is>
          <t>Entra ID + MFA</t>
        </is>
      </c>
      <c r="S8" s="15" t="n">
        <v>48135</v>
      </c>
      <c r="T8" s="14" t="inlineStr">
        <is>
          <t>In use</t>
        </is>
      </c>
      <c r="U8" s="16" t="n"/>
      <c r="V8" s="15" t="n">
        <v>46203</v>
      </c>
      <c r="W8" s="15" t="n">
        <v>46386</v>
      </c>
      <c r="X8" s="14" t="inlineStr">
        <is>
          <t>Departmental shares; permissions via AD groups</t>
        </is>
      </c>
    </row>
    <row r="9">
      <c r="A9" s="17" t="inlineStr">
        <is>
          <t>AST-0008</t>
        </is>
      </c>
      <c r="B9" s="18" t="inlineStr">
        <is>
          <t>SQL01</t>
        </is>
      </c>
      <c r="C9" s="18" t="inlineStr">
        <is>
          <t>Database</t>
        </is>
      </c>
      <c r="D9" s="18" t="inlineStr">
        <is>
          <t>Data</t>
        </is>
      </c>
      <c r="E9" s="18" t="inlineStr">
        <is>
          <t>Production</t>
        </is>
      </c>
      <c r="F9" s="18" t="inlineStr">
        <is>
          <t>On-premises – HQ server room, Warsaw</t>
        </is>
      </c>
      <c r="G9" s="18" t="inlineStr">
        <is>
          <t>MS SQL Server 2019 Std · bazy: ERPXL, WMS</t>
        </is>
      </c>
      <c r="H9" s="18" t="inlineStr">
        <is>
          <t>Anna Wiśniewska – CFO</t>
        </is>
      </c>
      <c r="I9" s="18" t="inlineStr">
        <is>
          <t>Paweł Nowak</t>
        </is>
      </c>
      <c r="J9" s="18" t="inlineStr">
        <is>
          <t>AST-0001, AST-0003</t>
        </is>
      </c>
      <c r="K9" s="18" t="inlineStr">
        <is>
          <t>Strictly confidential</t>
        </is>
      </c>
      <c r="L9" s="18" t="inlineStr">
        <is>
          <t>Yes – business contacts</t>
        </is>
      </c>
      <c r="M9" s="18" t="inlineStr">
        <is>
          <t>Critical</t>
        </is>
      </c>
      <c r="N9" s="18" t="inlineStr">
        <is>
          <t>4 h</t>
        </is>
      </c>
      <c r="O9" s="18" t="inlineStr">
        <is>
          <t>15 min</t>
        </is>
      </c>
      <c r="P9" s="18" t="inlineStr">
        <is>
          <t>Veeam GFS: 30 days / 12 months</t>
        </is>
      </c>
      <c r="Q9" s="18" t="inlineStr">
        <is>
          <t>Zabbix</t>
        </is>
      </c>
      <c r="R9" s="18" t="inlineStr">
        <is>
          <t>Local account + MFA</t>
        </is>
      </c>
      <c r="S9" s="19" t="n">
        <v>47491</v>
      </c>
      <c r="T9" s="18" t="inlineStr">
        <is>
          <t>In use</t>
        </is>
      </c>
      <c r="U9" s="20" t="n">
        <v>21000</v>
      </c>
      <c r="V9" s="19" t="n">
        <v>46245</v>
      </c>
      <c r="W9" s="19" t="n">
        <v>46337</v>
      </c>
      <c r="X9" s="18" t="inlineStr">
        <is>
          <t>Transaction log every 15 min; restore test on 2026-06-18</t>
        </is>
      </c>
    </row>
    <row r="10">
      <c r="A10" s="13" t="inlineStr">
        <is>
          <t>AST-0009</t>
        </is>
      </c>
      <c r="B10" s="14" t="inlineStr">
        <is>
          <t>Comarch ERP XL 2024.2</t>
        </is>
      </c>
      <c r="C10" s="14" t="inlineStr">
        <is>
          <t>Application</t>
        </is>
      </c>
      <c r="D10" s="14" t="inlineStr">
        <is>
          <t>Application</t>
        </is>
      </c>
      <c r="E10" s="14" t="inlineStr">
        <is>
          <t>Production</t>
        </is>
      </c>
      <c r="F10" s="14" t="inlineStr">
        <is>
          <t>On-premises – HQ server room, Warsaw</t>
        </is>
      </c>
      <c r="G10" s="14" t="inlineStr">
        <is>
          <t>ERPAPP01 · 68 licencji stanowiskowych</t>
        </is>
      </c>
      <c r="H10" s="14" t="inlineStr">
        <is>
          <t>Anna Wiśniewska – CFO</t>
        </is>
      </c>
      <c r="I10" s="14" t="inlineStr">
        <is>
          <t>Paweł Nowak</t>
        </is>
      </c>
      <c r="J10" s="14" t="inlineStr">
        <is>
          <t>AST-0008</t>
        </is>
      </c>
      <c r="K10" s="14" t="inlineStr">
        <is>
          <t>Strictly confidential</t>
        </is>
      </c>
      <c r="L10" s="14" t="inlineStr">
        <is>
          <t>Yes – business contacts</t>
        </is>
      </c>
      <c r="M10" s="14" t="inlineStr">
        <is>
          <t>Critical</t>
        </is>
      </c>
      <c r="N10" s="14" t="inlineStr">
        <is>
          <t>4 h</t>
        </is>
      </c>
      <c r="O10" s="14" t="inlineStr">
        <is>
          <t>15 min</t>
        </is>
      </c>
      <c r="P10" s="14" t="inlineStr">
        <is>
          <t>Veeam → NAS + Azure, 30 days</t>
        </is>
      </c>
      <c r="Q10" s="14" t="inlineStr">
        <is>
          <t>Zabbix</t>
        </is>
      </c>
      <c r="R10" s="14" t="inlineStr">
        <is>
          <t>Local account, no MFA</t>
        </is>
      </c>
      <c r="S10" s="15" t="n">
        <v>46752</v>
      </c>
      <c r="T10" s="14" t="inlineStr">
        <is>
          <t>In use</t>
        </is>
      </c>
      <c r="U10" s="16" t="n">
        <v>47000</v>
      </c>
      <c r="V10" s="15" t="n">
        <v>46245</v>
      </c>
      <c r="W10" s="15" t="n">
        <v>46337</v>
      </c>
      <c r="X10" s="14" t="inlineStr">
        <is>
          <t>Core of the business: sales, purchasing, accounting, warehouse</t>
        </is>
      </c>
    </row>
    <row r="11">
      <c r="A11" s="17" t="inlineStr">
        <is>
          <t>AST-0010</t>
        </is>
      </c>
      <c r="B11" s="18" t="inlineStr">
        <is>
          <t>WMS – Qguar Lite</t>
        </is>
      </c>
      <c r="C11" s="18" t="inlineStr">
        <is>
          <t>Application</t>
        </is>
      </c>
      <c r="D11" s="18" t="inlineStr">
        <is>
          <t>Application</t>
        </is>
      </c>
      <c r="E11" s="18" t="inlineStr">
        <is>
          <t>Production</t>
        </is>
      </c>
      <c r="F11" s="18" t="inlineStr">
        <is>
          <t>On-premises – Płock plant</t>
        </is>
      </c>
      <c r="G11" s="18" t="inlineStr">
        <is>
          <t>WMS01 · integracja z ERP przez XML</t>
        </is>
      </c>
      <c r="H11" s="18" t="inlineStr">
        <is>
          <t>Joanna Mazur – Logistics Manager</t>
        </is>
      </c>
      <c r="I11" s="18" t="inlineStr">
        <is>
          <t>Paweł Nowak</t>
        </is>
      </c>
      <c r="J11" s="18" t="inlineStr">
        <is>
          <t>AST-0008, AST-0021</t>
        </is>
      </c>
      <c r="K11" s="18" t="inlineStr">
        <is>
          <t>Confidential</t>
        </is>
      </c>
      <c r="L11" s="18" t="inlineStr">
        <is>
          <t>No</t>
        </is>
      </c>
      <c r="M11" s="18" t="inlineStr">
        <is>
          <t>Critical</t>
        </is>
      </c>
      <c r="N11" s="18" t="inlineStr">
        <is>
          <t>2 h</t>
        </is>
      </c>
      <c r="O11" s="18" t="inlineStr">
        <is>
          <t>1 h</t>
        </is>
      </c>
      <c r="P11" s="18" t="inlineStr">
        <is>
          <t>Veeam → NAS + Azure, 30 days</t>
        </is>
      </c>
      <c r="Q11" s="18" t="inlineStr">
        <is>
          <t>Zabbix</t>
        </is>
      </c>
      <c r="R11" s="18" t="inlineStr">
        <is>
          <t>Local account, no MFA</t>
        </is>
      </c>
      <c r="S11" s="19" t="n">
        <v>46752</v>
      </c>
      <c r="T11" s="18" t="inlineStr">
        <is>
          <t>In use</t>
        </is>
      </c>
      <c r="U11" s="20" t="n">
        <v>18500</v>
      </c>
      <c r="V11" s="19" t="n">
        <v>46203</v>
      </c>
      <c r="W11" s="19" t="n">
        <v>46386</v>
      </c>
      <c r="X11" s="18" t="inlineStr">
        <is>
          <t>Without WMS the warehouse ships on paper</t>
        </is>
      </c>
    </row>
    <row r="12">
      <c r="A12" s="13" t="inlineStr">
        <is>
          <t>AST-0011</t>
        </is>
      </c>
      <c r="B12" s="14" t="inlineStr">
        <is>
          <t>VEEAM01</t>
        </is>
      </c>
      <c r="C12" s="14" t="inlineStr">
        <is>
          <t>Virtual machine</t>
        </is>
      </c>
      <c r="D12" s="14" t="inlineStr">
        <is>
          <t>Infrastructure</t>
        </is>
      </c>
      <c r="E12" s="14" t="inlineStr">
        <is>
          <t>Production</t>
        </is>
      </c>
      <c r="F12" s="14" t="inlineStr">
        <is>
          <t>On-premises – HQ server room, Warsaw</t>
        </is>
      </c>
      <c r="G12" s="14" t="inlineStr">
        <is>
          <t>Veeam B&amp;R 12.2 · repozytoria: NAS-HQ-01, Azure</t>
        </is>
      </c>
      <c r="H12" s="14" t="inlineStr">
        <is>
          <t>Tomasz Górski – IT Manager</t>
        </is>
      </c>
      <c r="I12" s="14" t="inlineStr">
        <is>
          <t>Paweł Nowak</t>
        </is>
      </c>
      <c r="J12" s="14" t="inlineStr">
        <is>
          <t>AST-0002, AST-0012</t>
        </is>
      </c>
      <c r="K12" s="14" t="inlineStr">
        <is>
          <t>Confidential</t>
        </is>
      </c>
      <c r="L12" s="14" t="inlineStr">
        <is>
          <t>Yes – employees</t>
        </is>
      </c>
      <c r="M12" s="14" t="inlineStr">
        <is>
          <t>Critical</t>
        </is>
      </c>
      <c r="N12" s="14" t="inlineStr">
        <is>
          <t>8 h</t>
        </is>
      </c>
      <c r="O12" s="14" t="inlineStr">
        <is>
          <t>24 h</t>
        </is>
      </c>
      <c r="P12" s="14" t="inlineStr">
        <is>
          <t>Config in GitLab (on every change)</t>
        </is>
      </c>
      <c r="Q12" s="14" t="inlineStr">
        <is>
          <t>Zabbix</t>
        </is>
      </c>
      <c r="R12" s="14" t="inlineStr">
        <is>
          <t>Local account + MFA</t>
        </is>
      </c>
      <c r="S12" s="15" t="n">
        <v>46568</v>
      </c>
      <c r="T12" s="14" t="inlineStr">
        <is>
          <t>In use</t>
        </is>
      </c>
      <c r="U12" s="16" t="n">
        <v>14200</v>
      </c>
      <c r="V12" s="15" t="n">
        <v>46245</v>
      </c>
      <c r="W12" s="15" t="n">
        <v>46337</v>
      </c>
      <c r="X12" s="14" t="inlineStr">
        <is>
          <t>The backup server is itself a critical asset and a target</t>
        </is>
      </c>
    </row>
    <row r="13">
      <c r="A13" s="17" t="inlineStr">
        <is>
          <t>AST-0012</t>
        </is>
      </c>
      <c r="B13" s="18" t="inlineStr">
        <is>
          <t>NAS-HQ-01</t>
        </is>
      </c>
      <c r="C13" s="18" t="inlineStr">
        <is>
          <t>Media / backup</t>
        </is>
      </c>
      <c r="D13" s="18" t="inlineStr">
        <is>
          <t>Infrastructure</t>
        </is>
      </c>
      <c r="E13" s="18" t="inlineStr">
        <is>
          <t>Production</t>
        </is>
      </c>
      <c r="F13" s="18" t="inlineStr">
        <is>
          <t>On-premises – HQ server room, Warsaw</t>
        </is>
      </c>
      <c r="G13" s="18" t="inlineStr">
        <is>
          <t>Synology RS3621xs+ · 96 TB brutto · RAID 6</t>
        </is>
      </c>
      <c r="H13" s="18" t="inlineStr">
        <is>
          <t>Tomasz Górski – IT Manager</t>
        </is>
      </c>
      <c r="I13" s="18" t="inlineStr">
        <is>
          <t>Paweł Nowak</t>
        </is>
      </c>
      <c r="J13" s="18" t="inlineStr">
        <is>
          <t>AST-0017</t>
        </is>
      </c>
      <c r="K13" s="18" t="inlineStr">
        <is>
          <t>Confidential</t>
        </is>
      </c>
      <c r="L13" s="18" t="inlineStr">
        <is>
          <t>Yes – employees</t>
        </is>
      </c>
      <c r="M13" s="18" t="inlineStr">
        <is>
          <t>High</t>
        </is>
      </c>
      <c r="N13" s="18" t="inlineStr">
        <is>
          <t>24 h</t>
        </is>
      </c>
      <c r="O13" s="18" t="inlineStr">
        <is>
          <t>24 h</t>
        </is>
      </c>
      <c r="P13" s="18" t="inlineStr">
        <is>
          <t>This IS the backup: immutable blob, 90 days</t>
        </is>
      </c>
      <c r="Q13" s="18" t="inlineStr">
        <is>
          <t>Zabbix</t>
        </is>
      </c>
      <c r="R13" s="18" t="inlineStr">
        <is>
          <t>Local account + MFA</t>
        </is>
      </c>
      <c r="S13" s="19" t="n">
        <v>46843</v>
      </c>
      <c r="T13" s="18" t="inlineStr">
        <is>
          <t>In use</t>
        </is>
      </c>
      <c r="U13" s="20" t="n"/>
      <c r="V13" s="19" t="n">
        <v>46217</v>
      </c>
      <c r="W13" s="19" t="n">
        <v>46401</v>
      </c>
      <c r="X13" s="18" t="inlineStr">
        <is>
          <t>First-copy repository; second copy lands in Azure</t>
        </is>
      </c>
    </row>
    <row r="14">
      <c r="A14" s="13" t="inlineStr">
        <is>
          <t>AST-0013</t>
        </is>
      </c>
      <c r="B14" s="14" t="inlineStr">
        <is>
          <t>FW-HQ-01/02 (klaster HA)</t>
        </is>
      </c>
      <c r="C14" s="14" t="inlineStr">
        <is>
          <t>Network device</t>
        </is>
      </c>
      <c r="D14" s="14" t="inlineStr">
        <is>
          <t>Network</t>
        </is>
      </c>
      <c r="E14" s="14" t="inlineStr">
        <is>
          <t>Production</t>
        </is>
      </c>
      <c r="F14" s="14" t="inlineStr">
        <is>
          <t>On-premises – HQ server room, Warsaw</t>
        </is>
      </c>
      <c r="G14" s="14" t="inlineStr">
        <is>
          <t>FortiGate 200F · FortiOS 7.4 · UTM+IPS</t>
        </is>
      </c>
      <c r="H14" s="14" t="inlineStr">
        <is>
          <t>Tomasz Górski – IT Manager</t>
        </is>
      </c>
      <c r="I14" s="14" t="inlineStr">
        <is>
          <t>Damian Olejnik</t>
        </is>
      </c>
      <c r="J14" s="14" t="inlineStr">
        <is>
          <t>AST-0020</t>
        </is>
      </c>
      <c r="K14" s="14" t="inlineStr">
        <is>
          <t>Confidential</t>
        </is>
      </c>
      <c r="L14" s="14" t="inlineStr">
        <is>
          <t>No</t>
        </is>
      </c>
      <c r="M14" s="14" t="inlineStr">
        <is>
          <t>Critical</t>
        </is>
      </c>
      <c r="N14" s="14" t="inlineStr">
        <is>
          <t>2 h</t>
        </is>
      </c>
      <c r="O14" s="14" t="inlineStr">
        <is>
          <t>24 h</t>
        </is>
      </c>
      <c r="P14" s="14" t="inlineStr">
        <is>
          <t>Config in GitLab (on every change)</t>
        </is>
      </c>
      <c r="Q14" s="14" t="inlineStr">
        <is>
          <t>Zabbix</t>
        </is>
      </c>
      <c r="R14" s="14" t="inlineStr">
        <is>
          <t>Local account + MFA</t>
        </is>
      </c>
      <c r="S14" s="15" t="n">
        <v>47087</v>
      </c>
      <c r="T14" s="14" t="inlineStr">
        <is>
          <t>In use</t>
        </is>
      </c>
      <c r="U14" s="16" t="n">
        <v>16800</v>
      </c>
      <c r="V14" s="15" t="n">
        <v>46245</v>
      </c>
      <c r="W14" s="15" t="n">
        <v>46337</v>
      </c>
      <c r="X14" s="14" t="inlineStr">
        <is>
          <t>Internet edge, site-to-site and client VPN</t>
        </is>
      </c>
    </row>
    <row r="15">
      <c r="A15" s="17" t="inlineStr">
        <is>
          <t>AST-0014</t>
        </is>
      </c>
      <c r="B15" s="18" t="inlineStr">
        <is>
          <t>SW-CORE-HQ (stos 2 szt.)</t>
        </is>
      </c>
      <c r="C15" s="18" t="inlineStr">
        <is>
          <t>Network device</t>
        </is>
      </c>
      <c r="D15" s="18" t="inlineStr">
        <is>
          <t>Network</t>
        </is>
      </c>
      <c r="E15" s="18" t="inlineStr">
        <is>
          <t>Production</t>
        </is>
      </c>
      <c r="F15" s="18" t="inlineStr">
        <is>
          <t>On-premises – HQ server room, Warsaw</t>
        </is>
      </c>
      <c r="G15" s="18" t="inlineStr">
        <is>
          <t>Cisco Catalyst C9300-48P · IOS-XE 17.12</t>
        </is>
      </c>
      <c r="H15" s="18" t="inlineStr">
        <is>
          <t>Tomasz Górski – IT Manager</t>
        </is>
      </c>
      <c r="I15" s="18" t="inlineStr">
        <is>
          <t>Damian Olejnik</t>
        </is>
      </c>
      <c r="J15" s="18" t="inlineStr">
        <is>
          <t>AST-0017</t>
        </is>
      </c>
      <c r="K15" s="18" t="inlineStr">
        <is>
          <t>Internal</t>
        </is>
      </c>
      <c r="L15" s="18" t="inlineStr">
        <is>
          <t>No</t>
        </is>
      </c>
      <c r="M15" s="18" t="inlineStr">
        <is>
          <t>High</t>
        </is>
      </c>
      <c r="N15" s="18" t="inlineStr">
        <is>
          <t>4 h</t>
        </is>
      </c>
      <c r="O15" s="18" t="inlineStr">
        <is>
          <t>24 h</t>
        </is>
      </c>
      <c r="P15" s="18" t="inlineStr">
        <is>
          <t>Config in GitLab (on every change)</t>
        </is>
      </c>
      <c r="Q15" s="18" t="inlineStr">
        <is>
          <t>Zabbix</t>
        </is>
      </c>
      <c r="R15" s="18" t="inlineStr">
        <is>
          <t>Local account + MFA</t>
        </is>
      </c>
      <c r="S15" s="19" t="n">
        <v>47238</v>
      </c>
      <c r="T15" s="18" t="inlineStr">
        <is>
          <t>In use</t>
        </is>
      </c>
      <c r="U15" s="20" t="n">
        <v>8400</v>
      </c>
      <c r="V15" s="19" t="n">
        <v>46245</v>
      </c>
      <c r="W15" s="19" t="n">
        <v>46337</v>
      </c>
      <c r="X15" s="18" t="inlineStr">
        <is>
          <t>HQ network core, inter-VLAN routing</t>
        </is>
      </c>
    </row>
    <row r="16">
      <c r="A16" s="13" t="inlineStr">
        <is>
          <t>AST-0015</t>
        </is>
      </c>
      <c r="B16" s="14" t="inlineStr">
        <is>
          <t>SW-ACC-HQ-01..06</t>
        </is>
      </c>
      <c r="C16" s="14" t="inlineStr">
        <is>
          <t>Network device</t>
        </is>
      </c>
      <c r="D16" s="14" t="inlineStr">
        <is>
          <t>Network</t>
        </is>
      </c>
      <c r="E16" s="14" t="inlineStr">
        <is>
          <t>Production</t>
        </is>
      </c>
      <c r="F16" s="14" t="inlineStr">
        <is>
          <t>On-premises – offices (Warsaw, Płock)</t>
        </is>
      </c>
      <c r="G16" s="14" t="inlineStr">
        <is>
          <t>Cisco CBS350 · 6 szt. · piętra 1-3</t>
        </is>
      </c>
      <c r="H16" s="14" t="inlineStr">
        <is>
          <t>Tomasz Górski – IT Manager</t>
        </is>
      </c>
      <c r="I16" s="14" t="inlineStr">
        <is>
          <t>Damian Olejnik</t>
        </is>
      </c>
      <c r="J16" s="14" t="inlineStr">
        <is>
          <t>AST-0014</t>
        </is>
      </c>
      <c r="K16" s="14" t="inlineStr">
        <is>
          <t>Internal</t>
        </is>
      </c>
      <c r="L16" s="14" t="inlineStr">
        <is>
          <t>No</t>
        </is>
      </c>
      <c r="M16" s="14" t="inlineStr">
        <is>
          <t>Medium</t>
        </is>
      </c>
      <c r="N16" s="14" t="inlineStr">
        <is>
          <t>8 h</t>
        </is>
      </c>
      <c r="O16" s="14" t="inlineStr">
        <is>
          <t>24 h</t>
        </is>
      </c>
      <c r="P16" s="14" t="inlineStr">
        <is>
          <t>Config in GitLab (on every change)</t>
        </is>
      </c>
      <c r="Q16" s="14" t="inlineStr">
        <is>
          <t>Zabbix</t>
        </is>
      </c>
      <c r="R16" s="14" t="inlineStr">
        <is>
          <t>Local account + MFA</t>
        </is>
      </c>
      <c r="S16" s="15" t="n">
        <v>47238</v>
      </c>
      <c r="T16" s="14" t="inlineStr">
        <is>
          <t>In use</t>
        </is>
      </c>
      <c r="U16" s="16" t="n"/>
      <c r="V16" s="15" t="n">
        <v>46161</v>
      </c>
      <c r="W16" s="15" t="n">
        <v>46345</v>
      </c>
      <c r="X16" s="14" t="inlineStr">
        <is>
          <t>Grouped entry: identical configuration and role</t>
        </is>
      </c>
    </row>
    <row r="17">
      <c r="A17" s="17" t="inlineStr">
        <is>
          <t>AST-0016</t>
        </is>
      </c>
      <c r="B17" s="18" t="inlineStr">
        <is>
          <t>Wi-Fi HQ + Płock (28 AP)</t>
        </is>
      </c>
      <c r="C17" s="18" t="inlineStr">
        <is>
          <t>Network device</t>
        </is>
      </c>
      <c r="D17" s="18" t="inlineStr">
        <is>
          <t>Network</t>
        </is>
      </c>
      <c r="E17" s="18" t="inlineStr">
        <is>
          <t>Production</t>
        </is>
      </c>
      <c r="F17" s="18" t="inlineStr">
        <is>
          <t>On-premises – offices (Warsaw, Płock)</t>
        </is>
      </c>
      <c r="G17" s="18" t="inlineStr">
        <is>
          <t>Ubiquiti U6-Pro · kontroler UniFi na VM</t>
        </is>
      </c>
      <c r="H17" s="18" t="inlineStr">
        <is>
          <t>Tomasz Górski – IT Manager</t>
        </is>
      </c>
      <c r="I17" s="18" t="inlineStr">
        <is>
          <t>Damian Olejnik</t>
        </is>
      </c>
      <c r="J17" s="18" t="inlineStr">
        <is>
          <t>AST-0014</t>
        </is>
      </c>
      <c r="K17" s="18" t="inlineStr">
        <is>
          <t>Internal</t>
        </is>
      </c>
      <c r="L17" s="18" t="inlineStr">
        <is>
          <t>No</t>
        </is>
      </c>
      <c r="M17" s="18" t="inlineStr">
        <is>
          <t>Medium</t>
        </is>
      </c>
      <c r="N17" s="18" t="inlineStr">
        <is>
          <t>8 h</t>
        </is>
      </c>
      <c r="O17" s="18" t="inlineStr">
        <is>
          <t>24 h</t>
        </is>
      </c>
      <c r="P17" s="18" t="inlineStr">
        <is>
          <t>Config in GitLab (on every change)</t>
        </is>
      </c>
      <c r="Q17" s="18" t="inlineStr">
        <is>
          <t>Zabbix</t>
        </is>
      </c>
      <c r="R17" s="18" t="inlineStr">
        <is>
          <t>Local account + MFA</t>
        </is>
      </c>
      <c r="S17" s="19" t="n">
        <v>47299</v>
      </c>
      <c r="T17" s="18" t="inlineStr">
        <is>
          <t>In use</t>
        </is>
      </c>
      <c r="U17" s="20" t="n"/>
      <c r="V17" s="19" t="n">
        <v>46161</v>
      </c>
      <c r="W17" s="19" t="n">
        <v>46345</v>
      </c>
      <c r="X17" s="18" t="inlineStr">
        <is>
          <t>Guest SSID separated from production by VLAN</t>
        </is>
      </c>
    </row>
    <row r="18">
      <c r="A18" s="13" t="inlineStr">
        <is>
          <t>AST-0017</t>
        </is>
      </c>
      <c r="B18" s="14" t="inlineStr">
        <is>
          <t>UPS-HQ-01</t>
        </is>
      </c>
      <c r="C18" s="14" t="inlineStr">
        <is>
          <t>Facility infrastructure</t>
        </is>
      </c>
      <c r="D18" s="14" t="inlineStr">
        <is>
          <t>Infrastructure</t>
        </is>
      </c>
      <c r="E18" s="14" t="inlineStr">
        <is>
          <t>Production</t>
        </is>
      </c>
      <c r="F18" s="14" t="inlineStr">
        <is>
          <t>On-premises – HQ server room, Warsaw</t>
        </is>
      </c>
      <c r="G18" s="14" t="inlineStr">
        <is>
          <t>APC Symmetra LX 16 kVA · baterie wym. 2027</t>
        </is>
      </c>
      <c r="H18" s="14" t="inlineStr">
        <is>
          <t>Tomasz Górski – IT Manager</t>
        </is>
      </c>
      <c r="I18" s="14" t="inlineStr">
        <is>
          <t>NetSerwis Sp. z o.o.</t>
        </is>
      </c>
      <c r="J18" s="14" t="inlineStr"/>
      <c r="K18" s="14" t="inlineStr">
        <is>
          <t>Internal</t>
        </is>
      </c>
      <c r="L18" s="14" t="inlineStr">
        <is>
          <t>No</t>
        </is>
      </c>
      <c r="M18" s="14" t="inlineStr">
        <is>
          <t>High</t>
        </is>
      </c>
      <c r="N18" s="14" t="inlineStr">
        <is>
          <t>8 h</t>
        </is>
      </c>
      <c r="O18" s="14" t="inlineStr">
        <is>
          <t>n/a</t>
        </is>
      </c>
      <c r="P18" s="14" t="inlineStr">
        <is>
          <t>Not applicable</t>
        </is>
      </c>
      <c r="Q18" s="14" t="inlineStr">
        <is>
          <t>Zabbix</t>
        </is>
      </c>
      <c r="R18" s="14" t="inlineStr">
        <is>
          <t>Physical access to the rack</t>
        </is>
      </c>
      <c r="S18" s="15" t="n">
        <v>46538</v>
      </c>
      <c r="T18" s="14" t="inlineStr">
        <is>
          <t>In use</t>
        </is>
      </c>
      <c r="U18" s="16" t="n">
        <v>5400</v>
      </c>
      <c r="V18" s="15" t="n">
        <v>46132</v>
      </c>
      <c r="W18" s="15" t="n">
        <v>46315</v>
      </c>
      <c r="X18" s="14" t="inlineStr">
        <is>
          <t>25 min of runtime; batteries due for replacement in 2027</t>
        </is>
      </c>
    </row>
    <row r="19">
      <c r="A19" s="17" t="inlineStr">
        <is>
          <t>AST-0018</t>
        </is>
      </c>
      <c r="B19" s="18" t="inlineStr">
        <is>
          <t>Klimatyzacja precyzyjna serwerowni</t>
        </is>
      </c>
      <c r="C19" s="18" t="inlineStr">
        <is>
          <t>Facility infrastructure</t>
        </is>
      </c>
      <c r="D19" s="18" t="inlineStr">
        <is>
          <t>Infrastructure</t>
        </is>
      </c>
      <c r="E19" s="18" t="inlineStr">
        <is>
          <t>Production</t>
        </is>
      </c>
      <c r="F19" s="18" t="inlineStr">
        <is>
          <t>On-premises – HQ server room, Warsaw</t>
        </is>
      </c>
      <c r="G19" s="18" t="inlineStr">
        <is>
          <t>Stulz CyberAir 3PRO · 2 jednostki N+1</t>
        </is>
      </c>
      <c r="H19" s="18" t="inlineStr">
        <is>
          <t>Tomasz Górski – IT Manager</t>
        </is>
      </c>
      <c r="I19" s="18" t="inlineStr">
        <is>
          <t>NetSerwis Sp. z o.o.</t>
        </is>
      </c>
      <c r="J19" s="18" t="inlineStr"/>
      <c r="K19" s="18" t="inlineStr">
        <is>
          <t>Internal</t>
        </is>
      </c>
      <c r="L19" s="18" t="inlineStr">
        <is>
          <t>No</t>
        </is>
      </c>
      <c r="M19" s="18" t="inlineStr">
        <is>
          <t>High</t>
        </is>
      </c>
      <c r="N19" s="18" t="inlineStr">
        <is>
          <t>8 h</t>
        </is>
      </c>
      <c r="O19" s="18" t="inlineStr">
        <is>
          <t>n/a</t>
        </is>
      </c>
      <c r="P19" s="18" t="inlineStr">
        <is>
          <t>Not applicable</t>
        </is>
      </c>
      <c r="Q19" s="18" t="inlineStr">
        <is>
          <t>Zabbix</t>
        </is>
      </c>
      <c r="R19" s="18" t="inlineStr">
        <is>
          <t>Physical access to the rack</t>
        </is>
      </c>
      <c r="S19" s="19" t="n">
        <v>46538</v>
      </c>
      <c r="T19" s="18" t="inlineStr">
        <is>
          <t>In use</t>
        </is>
      </c>
      <c r="U19" s="20" t="n">
        <v>7200</v>
      </c>
      <c r="V19" s="19" t="n">
        <v>46132</v>
      </c>
      <c r="W19" s="19" t="n">
        <v>46315</v>
      </c>
      <c r="X19" s="18" t="inlineStr">
        <is>
          <t>A failure shuts the server room down within 40 minutes</t>
        </is>
      </c>
    </row>
    <row r="20">
      <c r="A20" s="13" t="inlineStr">
        <is>
          <t>AST-0019</t>
        </is>
      </c>
      <c r="B20" s="14" t="inlineStr">
        <is>
          <t>Kontrola dostępu i monitoring serwerowni</t>
        </is>
      </c>
      <c r="C20" s="14" t="inlineStr">
        <is>
          <t>Facility infrastructure</t>
        </is>
      </c>
      <c r="D20" s="14" t="inlineStr">
        <is>
          <t>Infrastructure</t>
        </is>
      </c>
      <c r="E20" s="14" t="inlineStr">
        <is>
          <t>Production</t>
        </is>
      </c>
      <c r="F20" s="14" t="inlineStr">
        <is>
          <t>On-premises – HQ server room, Warsaw</t>
        </is>
      </c>
      <c r="G20" s="14" t="inlineStr">
        <is>
          <t>Roger RACS 5 · 4 czytniki · 3 kamery</t>
        </is>
      </c>
      <c r="H20" s="14" t="inlineStr">
        <is>
          <t>Tomasz Górski – IT Manager</t>
        </is>
      </c>
      <c r="I20" s="14" t="inlineStr">
        <is>
          <t>NetSerwis Sp. z o.o.</t>
        </is>
      </c>
      <c r="J20" s="14" t="inlineStr"/>
      <c r="K20" s="14" t="inlineStr">
        <is>
          <t>Confidential</t>
        </is>
      </c>
      <c r="L20" s="14" t="inlineStr">
        <is>
          <t>Yes – employees</t>
        </is>
      </c>
      <c r="M20" s="14" t="inlineStr">
        <is>
          <t>Medium</t>
        </is>
      </c>
      <c r="N20" s="14" t="inlineStr">
        <is>
          <t>24 h</t>
        </is>
      </c>
      <c r="O20" s="14" t="inlineStr">
        <is>
          <t>n/a</t>
        </is>
      </c>
      <c r="P20" s="14" t="inlineStr">
        <is>
          <t>Monthly export from vendor console</t>
        </is>
      </c>
      <c r="Q20" s="14" t="inlineStr">
        <is>
          <t>Partial (availability only)</t>
        </is>
      </c>
      <c r="R20" s="14" t="inlineStr">
        <is>
          <t>Access badge + entry log</t>
        </is>
      </c>
      <c r="S20" s="15" t="n">
        <v>47118</v>
      </c>
      <c r="T20" s="14" t="inlineStr">
        <is>
          <t>In use</t>
        </is>
      </c>
      <c r="U20" s="16" t="n">
        <v>3100</v>
      </c>
      <c r="V20" s="15" t="n">
        <v>46132</v>
      </c>
      <c r="W20" s="15" t="n">
        <v>46315</v>
      </c>
      <c r="X20" s="14" t="inlineStr">
        <is>
          <t>Entry log kept for 90 days (audit evidence)</t>
        </is>
      </c>
    </row>
    <row r="21">
      <c r="A21" s="17" t="inlineStr">
        <is>
          <t>AST-0020</t>
        </is>
      </c>
      <c r="B21" s="18" t="inlineStr">
        <is>
          <t>Łącze WAN HQ – Orange 1 Gb/s</t>
        </is>
      </c>
      <c r="C21" s="18" t="inlineStr">
        <is>
          <t>WAN link / telecom service</t>
        </is>
      </c>
      <c r="D21" s="18" t="inlineStr">
        <is>
          <t>Network</t>
        </is>
      </c>
      <c r="E21" s="18" t="inlineStr">
        <is>
          <t>Production</t>
        </is>
      </c>
      <c r="F21" s="18" t="inlineStr">
        <is>
          <t>On-premises – HQ server room, Warsaw</t>
        </is>
      </c>
      <c r="G21" s="18" t="inlineStr">
        <is>
          <t>ID usługi ORG-8842119 · SLA 99,7%</t>
        </is>
      </c>
      <c r="H21" s="18" t="inlineStr">
        <is>
          <t>Tomasz Górski – IT Manager</t>
        </is>
      </c>
      <c r="I21" s="18" t="inlineStr">
        <is>
          <t>Damian Olejnik</t>
        </is>
      </c>
      <c r="J21" s="18" t="inlineStr"/>
      <c r="K21" s="18" t="inlineStr">
        <is>
          <t>Internal</t>
        </is>
      </c>
      <c r="L21" s="18" t="inlineStr">
        <is>
          <t>No</t>
        </is>
      </c>
      <c r="M21" s="18" t="inlineStr">
        <is>
          <t>Critical</t>
        </is>
      </c>
      <c r="N21" s="18" t="inlineStr">
        <is>
          <t>4 h</t>
        </is>
      </c>
      <c r="O21" s="18" t="inlineStr">
        <is>
          <t>n/a</t>
        </is>
      </c>
      <c r="P21" s="18" t="inlineStr">
        <is>
          <t>Not applicable</t>
        </is>
      </c>
      <c r="Q21" s="18" t="inlineStr">
        <is>
          <t>Zabbix</t>
        </is>
      </c>
      <c r="R21" s="18" t="inlineStr">
        <is>
          <t>Not applicable</t>
        </is>
      </c>
      <c r="S21" s="19" t="n">
        <v>46477</v>
      </c>
      <c r="T21" s="18" t="inlineStr">
        <is>
          <t>In use</t>
        </is>
      </c>
      <c r="U21" s="20" t="n">
        <v>21600</v>
      </c>
      <c r="V21" s="19" t="n">
        <v>46245</v>
      </c>
      <c r="W21" s="19" t="n">
        <v>46337</v>
      </c>
      <c r="X21" s="18" t="inlineStr">
        <is>
          <t>Netia 300 Mb/s backup link fails over automatically</t>
        </is>
      </c>
    </row>
    <row r="22">
      <c r="A22" s="13" t="inlineStr">
        <is>
          <t>AST-0021</t>
        </is>
      </c>
      <c r="B22" s="14" t="inlineStr">
        <is>
          <t>Łącze WAN Płock – Netia 500 Mb/s</t>
        </is>
      </c>
      <c r="C22" s="14" t="inlineStr">
        <is>
          <t>WAN link / telecom service</t>
        </is>
      </c>
      <c r="D22" s="14" t="inlineStr">
        <is>
          <t>Network</t>
        </is>
      </c>
      <c r="E22" s="14" t="inlineStr">
        <is>
          <t>Production</t>
        </is>
      </c>
      <c r="F22" s="14" t="inlineStr">
        <is>
          <t>On-premises – Płock plant</t>
        </is>
      </c>
      <c r="G22" s="14" t="inlineStr">
        <is>
          <t>ID usługi NET-5590233 · SLA 99,5%</t>
        </is>
      </c>
      <c r="H22" s="14" t="inlineStr">
        <is>
          <t>Marek Zieliński – Production Director</t>
        </is>
      </c>
      <c r="I22" s="14" t="inlineStr">
        <is>
          <t>Damian Olejnik</t>
        </is>
      </c>
      <c r="J22" s="14" t="inlineStr"/>
      <c r="K22" s="14" t="inlineStr">
        <is>
          <t>Internal</t>
        </is>
      </c>
      <c r="L22" s="14" t="inlineStr">
        <is>
          <t>No</t>
        </is>
      </c>
      <c r="M22" s="14" t="inlineStr">
        <is>
          <t>Critical</t>
        </is>
      </c>
      <c r="N22" s="14" t="inlineStr">
        <is>
          <t>4 h</t>
        </is>
      </c>
      <c r="O22" s="14" t="inlineStr">
        <is>
          <t>n/a</t>
        </is>
      </c>
      <c r="P22" s="14" t="inlineStr">
        <is>
          <t>Not applicable</t>
        </is>
      </c>
      <c r="Q22" s="14" t="inlineStr">
        <is>
          <t>Zabbix</t>
        </is>
      </c>
      <c r="R22" s="14" t="inlineStr">
        <is>
          <t>Not applicable</t>
        </is>
      </c>
      <c r="S22" s="15" t="n">
        <v>46477</v>
      </c>
      <c r="T22" s="14" t="inlineStr">
        <is>
          <t>In use</t>
        </is>
      </c>
      <c r="U22" s="16" t="n">
        <v>14400</v>
      </c>
      <c r="V22" s="15" t="n">
        <v>46245</v>
      </c>
      <c r="W22" s="15" t="n">
        <v>46337</v>
      </c>
      <c r="X22" s="14" t="inlineStr">
        <is>
          <t>No backup link – risk accepted by the board</t>
        </is>
      </c>
    </row>
    <row r="23">
      <c r="A23" s="17" t="inlineStr">
        <is>
          <t>AST-0022</t>
        </is>
      </c>
      <c r="B23" s="18" t="inlineStr">
        <is>
          <t>SCADA linii lakierniczej</t>
        </is>
      </c>
      <c r="C23" s="18" t="inlineStr">
        <is>
          <t>OT / industrial device</t>
        </is>
      </c>
      <c r="D23" s="18" t="inlineStr">
        <is>
          <t>Application</t>
        </is>
      </c>
      <c r="E23" s="18" t="inlineStr">
        <is>
          <t>OT production</t>
        </is>
      </c>
      <c r="F23" s="18" t="inlineStr">
        <is>
          <t>On-premises – Płock plant</t>
        </is>
      </c>
      <c r="G23" s="18" t="inlineStr">
        <is>
          <t>AVEVA InTouch 2020 R2 · stacja OT-SCADA-01</t>
        </is>
      </c>
      <c r="H23" s="18" t="inlineStr">
        <is>
          <t>Marek Zieliński – Production Director</t>
        </is>
      </c>
      <c r="I23" s="18" t="inlineStr">
        <is>
          <t>Paweł Nowak</t>
        </is>
      </c>
      <c r="J23" s="18" t="inlineStr">
        <is>
          <t>AST-0023</t>
        </is>
      </c>
      <c r="K23" s="18" t="inlineStr">
        <is>
          <t>Confidential</t>
        </is>
      </c>
      <c r="L23" s="18" t="inlineStr">
        <is>
          <t>No</t>
        </is>
      </c>
      <c r="M23" s="18" t="inlineStr">
        <is>
          <t>Critical</t>
        </is>
      </c>
      <c r="N23" s="18" t="inlineStr">
        <is>
          <t>2 h</t>
        </is>
      </c>
      <c r="O23" s="18" t="inlineStr">
        <is>
          <t>8 h</t>
        </is>
      </c>
      <c r="P23" s="18" t="inlineStr">
        <is>
          <t>Veeam → NAS + Azure, 30 days</t>
        </is>
      </c>
      <c r="Q23" s="18" t="inlineStr">
        <is>
          <t>Partial (availability only)</t>
        </is>
      </c>
      <c r="R23" s="18" t="inlineStr">
        <is>
          <t>Local account, no MFA</t>
        </is>
      </c>
      <c r="S23" s="19" t="n">
        <v>46660</v>
      </c>
      <c r="T23" s="18" t="inlineStr">
        <is>
          <t>In use</t>
        </is>
      </c>
      <c r="U23" s="20" t="n">
        <v>12000</v>
      </c>
      <c r="V23" s="19" t="n">
        <v>46182</v>
      </c>
      <c r="W23" s="19" t="n">
        <v>46365</v>
      </c>
      <c r="X23" s="18" t="inlineStr">
        <is>
          <t>OT network segmented; no access from the office LAN</t>
        </is>
      </c>
    </row>
    <row r="24">
      <c r="A24" s="13" t="inlineStr">
        <is>
          <t>AST-0023</t>
        </is>
      </c>
      <c r="B24" s="14" t="inlineStr">
        <is>
          <t>Sterowniki PLC linii L1-L4</t>
        </is>
      </c>
      <c r="C24" s="14" t="inlineStr">
        <is>
          <t>OT / industrial device</t>
        </is>
      </c>
      <c r="D24" s="14" t="inlineStr">
        <is>
          <t>Infrastructure</t>
        </is>
      </c>
      <c r="E24" s="14" t="inlineStr">
        <is>
          <t>OT production</t>
        </is>
      </c>
      <c r="F24" s="14" t="inlineStr">
        <is>
          <t>On-premises – Płock plant</t>
        </is>
      </c>
      <c r="G24" s="14" t="inlineStr">
        <is>
          <t>Siemens SIMATIC S7-1500 · 4 szt.</t>
        </is>
      </c>
      <c r="H24" s="14" t="inlineStr">
        <is>
          <t>Marek Zieliński – Production Director</t>
        </is>
      </c>
      <c r="I24" s="14" t="inlineStr">
        <is>
          <t>Automatyka Serwis S.A.</t>
        </is>
      </c>
      <c r="J24" s="14" t="inlineStr"/>
      <c r="K24" s="14" t="inlineStr">
        <is>
          <t>Confidential</t>
        </is>
      </c>
      <c r="L24" s="14" t="inlineStr">
        <is>
          <t>No</t>
        </is>
      </c>
      <c r="M24" s="14" t="inlineStr">
        <is>
          <t>High</t>
        </is>
      </c>
      <c r="N24" s="14" t="inlineStr">
        <is>
          <t>8 h</t>
        </is>
      </c>
      <c r="O24" s="14" t="inlineStr">
        <is>
          <t>n/a</t>
        </is>
      </c>
      <c r="P24" s="14" t="inlineStr">
        <is>
          <t>Config in GitLab (on every change)</t>
        </is>
      </c>
      <c r="Q24" s="14" t="inlineStr">
        <is>
          <t>Partial (availability only)</t>
        </is>
      </c>
      <c r="R24" s="14" t="inlineStr">
        <is>
          <t>Physical access to the rack</t>
        </is>
      </c>
      <c r="S24" s="15" t="n">
        <v>47787</v>
      </c>
      <c r="T24" s="14" t="inlineStr">
        <is>
          <t>In use</t>
        </is>
      </c>
      <c r="U24" s="16" t="n"/>
      <c r="V24" s="15" t="n">
        <v>46182</v>
      </c>
      <c r="W24" s="15" t="n">
        <v>46365</v>
      </c>
      <c r="X24" s="14" t="inlineStr">
        <is>
          <t>PLC program is IP; the copy sits with the vendor</t>
        </is>
      </c>
    </row>
    <row r="25">
      <c r="A25" s="17" t="inlineStr">
        <is>
          <t>AST-0024</t>
        </is>
      </c>
      <c r="B25" s="18" t="inlineStr">
        <is>
          <t>Sieć OT – przełączniki i firewall segmentujący</t>
        </is>
      </c>
      <c r="C25" s="18" t="inlineStr">
        <is>
          <t>Network device</t>
        </is>
      </c>
      <c r="D25" s="18" t="inlineStr">
        <is>
          <t>Network</t>
        </is>
      </c>
      <c r="E25" s="18" t="inlineStr">
        <is>
          <t>OT production</t>
        </is>
      </c>
      <c r="F25" s="18" t="inlineStr">
        <is>
          <t>On-premises – Płock plant</t>
        </is>
      </c>
      <c r="G25" s="18" t="inlineStr">
        <is>
          <t>Moxa EDS-518A · FortiGate 60F</t>
        </is>
      </c>
      <c r="H25" s="18" t="inlineStr">
        <is>
          <t>Marek Zieliński – Production Director</t>
        </is>
      </c>
      <c r="I25" s="18" t="inlineStr">
        <is>
          <t>Damian Olejnik</t>
        </is>
      </c>
      <c r="J25" s="18" t="inlineStr"/>
      <c r="K25" s="18" t="inlineStr">
        <is>
          <t>Confidential</t>
        </is>
      </c>
      <c r="L25" s="18" t="inlineStr">
        <is>
          <t>No</t>
        </is>
      </c>
      <c r="M25" s="18" t="inlineStr">
        <is>
          <t>High</t>
        </is>
      </c>
      <c r="N25" s="18" t="inlineStr">
        <is>
          <t>4 h</t>
        </is>
      </c>
      <c r="O25" s="18" t="inlineStr">
        <is>
          <t>n/a</t>
        </is>
      </c>
      <c r="P25" s="18" t="inlineStr">
        <is>
          <t>Config in GitLab (on every change)</t>
        </is>
      </c>
      <c r="Q25" s="18" t="inlineStr">
        <is>
          <t>Zabbix</t>
        </is>
      </c>
      <c r="R25" s="18" t="inlineStr">
        <is>
          <t>Local account + MFA</t>
        </is>
      </c>
      <c r="S25" s="19" t="n">
        <v>47087</v>
      </c>
      <c r="T25" s="18" t="inlineStr">
        <is>
          <t>In use</t>
        </is>
      </c>
      <c r="U25" s="20" t="n">
        <v>4200</v>
      </c>
      <c r="V25" s="19" t="n">
        <v>46182</v>
      </c>
      <c r="W25" s="19" t="n">
        <v>46365</v>
      </c>
      <c r="X25" s="18" t="inlineStr">
        <is>
          <t>Only OT-IT crossing: one rule to the SCADA server</t>
        </is>
      </c>
    </row>
    <row r="26">
      <c r="A26" s="13" t="inlineStr">
        <is>
          <t>AST-0025</t>
        </is>
      </c>
      <c r="B26" s="14" t="inlineStr">
        <is>
          <t>Terminale magazynowe Zebra TC22 (24 szt.)</t>
        </is>
      </c>
      <c r="C26" s="14" t="inlineStr">
        <is>
          <t>Mobile device</t>
        </is>
      </c>
      <c r="D26" s="14" t="inlineStr">
        <is>
          <t>Endpoint</t>
        </is>
      </c>
      <c r="E26" s="14" t="inlineStr">
        <is>
          <t>OT production</t>
        </is>
      </c>
      <c r="F26" s="14" t="inlineStr">
        <is>
          <t>On-premises – Płock plant</t>
        </is>
      </c>
      <c r="G26" s="14" t="inlineStr">
        <is>
          <t>Android 13 · zarządzane w Intune</t>
        </is>
      </c>
      <c r="H26" s="14" t="inlineStr">
        <is>
          <t>Joanna Mazur – Logistics Manager</t>
        </is>
      </c>
      <c r="I26" s="14" t="inlineStr">
        <is>
          <t>Paweł Nowak</t>
        </is>
      </c>
      <c r="J26" s="14" t="inlineStr">
        <is>
          <t>AST-0010, AST-0016</t>
        </is>
      </c>
      <c r="K26" s="14" t="inlineStr">
        <is>
          <t>Internal</t>
        </is>
      </c>
      <c r="L26" s="14" t="inlineStr">
        <is>
          <t>No</t>
        </is>
      </c>
      <c r="M26" s="14" t="inlineStr">
        <is>
          <t>High</t>
        </is>
      </c>
      <c r="N26" s="14" t="inlineStr">
        <is>
          <t>8 h</t>
        </is>
      </c>
      <c r="O26" s="14" t="inlineStr">
        <is>
          <t>n/a</t>
        </is>
      </c>
      <c r="P26" s="14" t="inlineStr">
        <is>
          <t>System image + OneDrive profile</t>
        </is>
      </c>
      <c r="Q26" s="14" t="inlineStr">
        <is>
          <t>Intune + Defender</t>
        </is>
      </c>
      <c r="R26" s="14" t="inlineStr">
        <is>
          <t>Entra ID + MFA</t>
        </is>
      </c>
      <c r="S26" s="15" t="n">
        <v>47299</v>
      </c>
      <c r="T26" s="14" t="inlineStr">
        <is>
          <t>In use</t>
        </is>
      </c>
      <c r="U26" s="16" t="n"/>
      <c r="V26" s="15" t="n">
        <v>46182</v>
      </c>
      <c r="W26" s="15" t="n">
        <v>46365</v>
      </c>
      <c r="X26" s="14" t="inlineStr">
        <is>
          <t>Grouped entry; serial numbers live in Intune, not here</t>
        </is>
      </c>
    </row>
    <row r="27">
      <c r="A27" s="17" t="inlineStr">
        <is>
          <t>AST-0026</t>
        </is>
      </c>
      <c r="B27" s="18" t="inlineStr">
        <is>
          <t>Drukarki etykiet Zebra ZT411 (6 szt.)</t>
        </is>
      </c>
      <c r="C27" s="18" t="inlineStr">
        <is>
          <t>OT / industrial device</t>
        </is>
      </c>
      <c r="D27" s="18" t="inlineStr">
        <is>
          <t>Endpoint</t>
        </is>
      </c>
      <c r="E27" s="18" t="inlineStr">
        <is>
          <t>OT production</t>
        </is>
      </c>
      <c r="F27" s="18" t="inlineStr">
        <is>
          <t>On-premises – Płock plant</t>
        </is>
      </c>
      <c r="G27" s="18" t="inlineStr">
        <is>
          <t>Firmware V93 · etykiety wysyłkowe i SSCC</t>
        </is>
      </c>
      <c r="H27" s="18" t="inlineStr">
        <is>
          <t>Joanna Mazur – Logistics Manager</t>
        </is>
      </c>
      <c r="I27" s="18" t="inlineStr">
        <is>
          <t>Paweł Nowak</t>
        </is>
      </c>
      <c r="J27" s="18" t="inlineStr">
        <is>
          <t>AST-0010</t>
        </is>
      </c>
      <c r="K27" s="18" t="inlineStr">
        <is>
          <t>Internal</t>
        </is>
      </c>
      <c r="L27" s="18" t="inlineStr">
        <is>
          <t>No</t>
        </is>
      </c>
      <c r="M27" s="18" t="inlineStr">
        <is>
          <t>Medium</t>
        </is>
      </c>
      <c r="N27" s="18" t="inlineStr">
        <is>
          <t>24 h</t>
        </is>
      </c>
      <c r="O27" s="18" t="inlineStr">
        <is>
          <t>n/a</t>
        </is>
      </c>
      <c r="P27" s="18" t="inlineStr">
        <is>
          <t>Not applicable</t>
        </is>
      </c>
      <c r="Q27" s="18" t="inlineStr">
        <is>
          <t>Partial (availability only)</t>
        </is>
      </c>
      <c r="R27" s="18" t="inlineStr">
        <is>
          <t>Local account, no MFA</t>
        </is>
      </c>
      <c r="S27" s="19" t="n">
        <v>47299</v>
      </c>
      <c r="T27" s="18" t="inlineStr">
        <is>
          <t>In use</t>
        </is>
      </c>
      <c r="U27" s="20" t="n"/>
      <c r="V27" s="19" t="n">
        <v>46161</v>
      </c>
      <c r="W27" s="19" t="n">
        <v>46345</v>
      </c>
      <c r="X27" s="18" t="inlineStr">
        <is>
          <t>No SSCC labels means no pallet leaves the plant</t>
        </is>
      </c>
    </row>
    <row r="28">
      <c r="A28" s="13" t="inlineStr">
        <is>
          <t>AST-0027</t>
        </is>
      </c>
      <c r="B28" s="14" t="inlineStr">
        <is>
          <t>Tenant Entra ID – nordvent.onmicrosoft.com</t>
        </is>
      </c>
      <c r="C28" s="14" t="inlineStr">
        <is>
          <t>Identity and access</t>
        </is>
      </c>
      <c r="D28" s="14" t="inlineStr">
        <is>
          <t>Identity</t>
        </is>
      </c>
      <c r="E28" s="14" t="inlineStr">
        <is>
          <t>Production</t>
        </is>
      </c>
      <c r="F28" s="14" t="inlineStr">
        <is>
          <t>Microsoft 365 – EU region</t>
        </is>
      </c>
      <c r="G28" s="14" t="inlineStr">
        <is>
          <t>Tenant ID 4c81f0e2-…-9ab3 · 214 kont</t>
        </is>
      </c>
      <c r="H28" s="14" t="inlineStr">
        <is>
          <t>Tomasz Górski – IT Manager</t>
        </is>
      </c>
      <c r="I28" s="14" t="inlineStr">
        <is>
          <t>Paweł Nowak</t>
        </is>
      </c>
      <c r="J28" s="14" t="inlineStr"/>
      <c r="K28" s="14" t="inlineStr">
        <is>
          <t>Strictly confidential</t>
        </is>
      </c>
      <c r="L28" s="14" t="inlineStr">
        <is>
          <t>Yes – employees</t>
        </is>
      </c>
      <c r="M28" s="14" t="inlineStr">
        <is>
          <t>Critical</t>
        </is>
      </c>
      <c r="N28" s="14" t="inlineStr">
        <is>
          <t>1 h</t>
        </is>
      </c>
      <c r="O28" s="14" t="inlineStr">
        <is>
          <t>n/a</t>
        </is>
      </c>
      <c r="P28" s="14" t="inlineStr">
        <is>
          <t>None</t>
        </is>
      </c>
      <c r="Q28" s="14" t="inlineStr">
        <is>
          <t>Azure Monitor</t>
        </is>
      </c>
      <c r="R28" s="14" t="inlineStr">
        <is>
          <t>Entra ID + MFA + PIM (time-bound)</t>
        </is>
      </c>
      <c r="S28" s="15" t="n"/>
      <c r="T28" s="14" t="inlineStr">
        <is>
          <t>In use</t>
        </is>
      </c>
      <c r="U28" s="16" t="n"/>
      <c r="V28" s="15" t="n">
        <v>46245</v>
      </c>
      <c r="W28" s="15" t="n">
        <v>46337</v>
      </c>
      <c r="X28" s="14" t="inlineStr">
        <is>
          <t>The foundation of access to everything else; tenant config has no backup – a gap to close</t>
        </is>
      </c>
    </row>
    <row r="29">
      <c r="A29" s="17" t="inlineStr">
        <is>
          <t>AST-0028</t>
        </is>
      </c>
      <c r="B29" s="18" t="inlineStr">
        <is>
          <t>Microsoft 365 E3 (186 licencji)</t>
        </is>
      </c>
      <c r="C29" s="18" t="inlineStr">
        <is>
          <t>SaaS service</t>
        </is>
      </c>
      <c r="D29" s="18" t="inlineStr">
        <is>
          <t>Platform</t>
        </is>
      </c>
      <c r="E29" s="18" t="inlineStr">
        <is>
          <t>Production</t>
        </is>
      </c>
      <c r="F29" s="18" t="inlineStr">
        <is>
          <t>Microsoft 365 – EU region</t>
        </is>
      </c>
      <c r="G29" s="18" t="inlineStr">
        <is>
          <t>Umowa CSP · odnowienie 2027-02-28</t>
        </is>
      </c>
      <c r="H29" s="18" t="inlineStr">
        <is>
          <t>Zarząd Nordvent Systems – Board</t>
        </is>
      </c>
      <c r="I29" s="18" t="inlineStr">
        <is>
          <t>Paweł Nowak</t>
        </is>
      </c>
      <c r="J29" s="18" t="inlineStr">
        <is>
          <t>AST-0027</t>
        </is>
      </c>
      <c r="K29" s="18" t="inlineStr">
        <is>
          <t>Confidential</t>
        </is>
      </c>
      <c r="L29" s="18" t="inlineStr">
        <is>
          <t>Yes – employees</t>
        </is>
      </c>
      <c r="M29" s="18" t="inlineStr">
        <is>
          <t>Critical</t>
        </is>
      </c>
      <c r="N29" s="18" t="inlineStr">
        <is>
          <t>4 h</t>
        </is>
      </c>
      <c r="O29" s="18" t="inlineStr">
        <is>
          <t>24 h</t>
        </is>
      </c>
      <c r="P29" s="18" t="inlineStr">
        <is>
          <t>Veeam Backup for M365, 90 days</t>
        </is>
      </c>
      <c r="Q29" s="18" t="inlineStr">
        <is>
          <t>Vendor status page</t>
        </is>
      </c>
      <c r="R29" s="18" t="inlineStr">
        <is>
          <t>SSO from Entra ID + MFA</t>
        </is>
      </c>
      <c r="S29" s="19" t="n">
        <v>46446</v>
      </c>
      <c r="T29" s="18" t="inlineStr">
        <is>
          <t>In use</t>
        </is>
      </c>
      <c r="U29" s="20" t="n">
        <v>221000</v>
      </c>
      <c r="V29" s="19" t="n">
        <v>46245</v>
      </c>
      <c r="W29" s="19" t="n">
        <v>46337</v>
      </c>
      <c r="X29" s="18" t="inlineStr">
        <is>
          <t>The single largest line item in the IT budget</t>
        </is>
      </c>
    </row>
    <row r="30">
      <c r="A30" s="13" t="inlineStr">
        <is>
          <t>AST-0029</t>
        </is>
      </c>
      <c r="B30" s="14" t="inlineStr">
        <is>
          <t>Exchange Online – poczta firmowa</t>
        </is>
      </c>
      <c r="C30" s="14" t="inlineStr">
        <is>
          <t>SaaS service</t>
        </is>
      </c>
      <c r="D30" s="14" t="inlineStr">
        <is>
          <t>Application</t>
        </is>
      </c>
      <c r="E30" s="14" t="inlineStr">
        <is>
          <t>Production</t>
        </is>
      </c>
      <c r="F30" s="14" t="inlineStr">
        <is>
          <t>Microsoft 365 – EU region</t>
        </is>
      </c>
      <c r="G30" s="14" t="inlineStr">
        <is>
          <t>186 skrzynek · 12 skrzynek współdzielonych</t>
        </is>
      </c>
      <c r="H30" s="14" t="inlineStr">
        <is>
          <t>Zarząd Nordvent Systems – Board</t>
        </is>
      </c>
      <c r="I30" s="14" t="inlineStr">
        <is>
          <t>Paweł Nowak</t>
        </is>
      </c>
      <c r="J30" s="14" t="inlineStr">
        <is>
          <t>AST-0028</t>
        </is>
      </c>
      <c r="K30" s="14" t="inlineStr">
        <is>
          <t>Confidential</t>
        </is>
      </c>
      <c r="L30" s="14" t="inlineStr">
        <is>
          <t>Yes – business contacts</t>
        </is>
      </c>
      <c r="M30" s="14" t="inlineStr">
        <is>
          <t>Critical</t>
        </is>
      </c>
      <c r="N30" s="14" t="inlineStr">
        <is>
          <t>4 h</t>
        </is>
      </c>
      <c r="O30" s="14" t="inlineStr">
        <is>
          <t>1 h</t>
        </is>
      </c>
      <c r="P30" s="14" t="inlineStr">
        <is>
          <t>Veeam Backup for M365, 90 days</t>
        </is>
      </c>
      <c r="Q30" s="14" t="inlineStr">
        <is>
          <t>Vendor status page</t>
        </is>
      </c>
      <c r="R30" s="14" t="inlineStr">
        <is>
          <t>SSO from Entra ID + MFA</t>
        </is>
      </c>
      <c r="S30" s="15" t="n"/>
      <c r="T30" s="14" t="inlineStr">
        <is>
          <t>In use</t>
        </is>
      </c>
      <c r="U30" s="16" t="n"/>
      <c r="V30" s="15" t="n">
        <v>46245</v>
      </c>
      <c r="W30" s="15" t="n">
        <v>46337</v>
      </c>
      <c r="X30" s="14" t="inlineStr">
        <is>
          <t>Forwarding rules reviewed every quarter</t>
        </is>
      </c>
    </row>
    <row r="31">
      <c r="A31" s="17" t="inlineStr">
        <is>
          <t>AST-0030</t>
        </is>
      </c>
      <c r="B31" s="18" t="inlineStr">
        <is>
          <t>SharePoint Online + OneDrive</t>
        </is>
      </c>
      <c r="C31" s="18" t="inlineStr">
        <is>
          <t>SaaS service</t>
        </is>
      </c>
      <c r="D31" s="18" t="inlineStr">
        <is>
          <t>Data</t>
        </is>
      </c>
      <c r="E31" s="18" t="inlineStr">
        <is>
          <t>Production</t>
        </is>
      </c>
      <c r="F31" s="18" t="inlineStr">
        <is>
          <t>Microsoft 365 – EU region</t>
        </is>
      </c>
      <c r="G31" s="18" t="inlineStr">
        <is>
          <t>9 witryn zespołów · 4,1 TB</t>
        </is>
      </c>
      <c r="H31" s="18" t="inlineStr">
        <is>
          <t>Zarząd Nordvent Systems – Board</t>
        </is>
      </c>
      <c r="I31" s="18" t="inlineStr">
        <is>
          <t>Paweł Nowak</t>
        </is>
      </c>
      <c r="J31" s="18" t="inlineStr">
        <is>
          <t>AST-0028</t>
        </is>
      </c>
      <c r="K31" s="18" t="inlineStr">
        <is>
          <t>Confidential</t>
        </is>
      </c>
      <c r="L31" s="18" t="inlineStr">
        <is>
          <t>Yes – employees</t>
        </is>
      </c>
      <c r="M31" s="18" t="inlineStr">
        <is>
          <t>High</t>
        </is>
      </c>
      <c r="N31" s="18" t="inlineStr">
        <is>
          <t>8 h</t>
        </is>
      </c>
      <c r="O31" s="18" t="inlineStr">
        <is>
          <t>24 h</t>
        </is>
      </c>
      <c r="P31" s="18" t="inlineStr">
        <is>
          <t>Veeam Backup for M365, 90 days</t>
        </is>
      </c>
      <c r="Q31" s="18" t="inlineStr">
        <is>
          <t>Vendor status page</t>
        </is>
      </c>
      <c r="R31" s="18" t="inlineStr">
        <is>
          <t>SSO from Entra ID + MFA</t>
        </is>
      </c>
      <c r="S31" s="19" t="n"/>
      <c r="T31" s="18" t="inlineStr">
        <is>
          <t>In use</t>
        </is>
      </c>
      <c r="U31" s="20" t="n"/>
      <c r="V31" s="19" t="n">
        <v>46203</v>
      </c>
      <c r="W31" s="19" t="n">
        <v>46386</v>
      </c>
      <c r="X31" s="18" t="inlineStr">
        <is>
          <t>External sharing links expire after 30 days</t>
        </is>
      </c>
    </row>
    <row r="32">
      <c r="A32" s="13" t="inlineStr">
        <is>
          <t>AST-0031</t>
        </is>
      </c>
      <c r="B32" s="14" t="inlineStr">
        <is>
          <t>Microsoft Teams</t>
        </is>
      </c>
      <c r="C32" s="14" t="inlineStr">
        <is>
          <t>SaaS service</t>
        </is>
      </c>
      <c r="D32" s="14" t="inlineStr">
        <is>
          <t>Application</t>
        </is>
      </c>
      <c r="E32" s="14" t="inlineStr">
        <is>
          <t>Production</t>
        </is>
      </c>
      <c r="F32" s="14" t="inlineStr">
        <is>
          <t>Microsoft 365 – EU region</t>
        </is>
      </c>
      <c r="G32" s="14" t="inlineStr">
        <is>
          <t>42 zespoły · integracja z telefonią</t>
        </is>
      </c>
      <c r="H32" s="14" t="inlineStr">
        <is>
          <t>Zarząd Nordvent Systems – Board</t>
        </is>
      </c>
      <c r="I32" s="14" t="inlineStr">
        <is>
          <t>Paweł Nowak</t>
        </is>
      </c>
      <c r="J32" s="14" t="inlineStr">
        <is>
          <t>AST-0028</t>
        </is>
      </c>
      <c r="K32" s="14" t="inlineStr">
        <is>
          <t>Internal</t>
        </is>
      </c>
      <c r="L32" s="14" t="inlineStr">
        <is>
          <t>Yes – employees</t>
        </is>
      </c>
      <c r="M32" s="14" t="inlineStr">
        <is>
          <t>High</t>
        </is>
      </c>
      <c r="N32" s="14" t="inlineStr">
        <is>
          <t>4 h</t>
        </is>
      </c>
      <c r="O32" s="14" t="inlineStr">
        <is>
          <t>24 h</t>
        </is>
      </c>
      <c r="P32" s="14" t="inlineStr">
        <is>
          <t>Veeam Backup for M365, 90 days</t>
        </is>
      </c>
      <c r="Q32" s="14" t="inlineStr">
        <is>
          <t>Vendor status page</t>
        </is>
      </c>
      <c r="R32" s="14" t="inlineStr">
        <is>
          <t>SSO from Entra ID + MFA</t>
        </is>
      </c>
      <c r="S32" s="15" t="n"/>
      <c r="T32" s="14" t="inlineStr">
        <is>
          <t>In use</t>
        </is>
      </c>
      <c r="U32" s="16" t="n"/>
      <c r="V32" s="15" t="n">
        <v>46203</v>
      </c>
      <c r="W32" s="15" t="n">
        <v>46386</v>
      </c>
      <c r="X32" s="14" t="inlineStr">
        <is>
          <t>Emergency communication channel – covered in the runbook</t>
        </is>
      </c>
    </row>
    <row r="33">
      <c r="A33" s="17" t="inlineStr">
        <is>
          <t>AST-0032</t>
        </is>
      </c>
      <c r="B33" s="18" t="inlineStr">
        <is>
          <t>Intune + Defender for Endpoint</t>
        </is>
      </c>
      <c r="C33" s="18" t="inlineStr">
        <is>
          <t>SaaS service</t>
        </is>
      </c>
      <c r="D33" s="18" t="inlineStr">
        <is>
          <t>Endpoint</t>
        </is>
      </c>
      <c r="E33" s="18" t="inlineStr">
        <is>
          <t>Production</t>
        </is>
      </c>
      <c r="F33" s="18" t="inlineStr">
        <is>
          <t>Microsoft 365 – EU region</t>
        </is>
      </c>
      <c r="G33" s="18" t="inlineStr">
        <is>
          <t>198 urządzeń zarządzanych</t>
        </is>
      </c>
      <c r="H33" s="18" t="inlineStr">
        <is>
          <t>Tomasz Górski – IT Manager</t>
        </is>
      </c>
      <c r="I33" s="18" t="inlineStr">
        <is>
          <t>Paweł Nowak</t>
        </is>
      </c>
      <c r="J33" s="18" t="inlineStr">
        <is>
          <t>AST-0027</t>
        </is>
      </c>
      <c r="K33" s="18" t="inlineStr">
        <is>
          <t>Confidential</t>
        </is>
      </c>
      <c r="L33" s="18" t="inlineStr">
        <is>
          <t>Yes – employees</t>
        </is>
      </c>
      <c r="M33" s="18" t="inlineStr">
        <is>
          <t>High</t>
        </is>
      </c>
      <c r="N33" s="18" t="inlineStr">
        <is>
          <t>8 h</t>
        </is>
      </c>
      <c r="O33" s="18" t="inlineStr">
        <is>
          <t>24 h</t>
        </is>
      </c>
      <c r="P33" s="18" t="inlineStr">
        <is>
          <t>Vendor side only</t>
        </is>
      </c>
      <c r="Q33" s="18" t="inlineStr">
        <is>
          <t>Azure Monitor</t>
        </is>
      </c>
      <c r="R33" s="18" t="inlineStr">
        <is>
          <t>Entra ID + MFA + PIM (time-bound)</t>
        </is>
      </c>
      <c r="S33" s="19" t="n"/>
      <c r="T33" s="18" t="inlineStr">
        <is>
          <t>In use</t>
        </is>
      </c>
      <c r="U33" s="20" t="n"/>
      <c r="V33" s="19" t="n">
        <v>46245</v>
      </c>
      <c r="W33" s="19" t="n">
        <v>46337</v>
      </c>
      <c r="X33" s="18" t="inlineStr">
        <is>
          <t>Source of truth for devices – its export feeds this register</t>
        </is>
      </c>
    </row>
    <row r="34">
      <c r="A34" s="13" t="inlineStr">
        <is>
          <t>AST-0033</t>
        </is>
      </c>
      <c r="B34" s="14" t="inlineStr">
        <is>
          <t>Subskrypcja Azure – sub-nordvent-prod</t>
        </is>
      </c>
      <c r="C34" s="14" t="inlineStr">
        <is>
          <t>Cloud account / subscription</t>
        </is>
      </c>
      <c r="D34" s="14" t="inlineStr">
        <is>
          <t>Platform</t>
        </is>
      </c>
      <c r="E34" s="14" t="inlineStr">
        <is>
          <t>Production</t>
        </is>
      </c>
      <c r="F34" s="14" t="inlineStr">
        <is>
          <t>Azure – West Europe</t>
        </is>
      </c>
      <c r="G34" s="14" t="inlineStr">
        <is>
          <t>ID 8f2c14ab-…-77d1 · MG: Nordvent-Prod</t>
        </is>
      </c>
      <c r="H34" s="14" t="inlineStr">
        <is>
          <t>Tomasz Górski – IT Manager</t>
        </is>
      </c>
      <c r="I34" s="14" t="inlineStr">
        <is>
          <t>Michał Kaczmarek</t>
        </is>
      </c>
      <c r="J34" s="14" t="inlineStr">
        <is>
          <t>AST-0027</t>
        </is>
      </c>
      <c r="K34" s="14" t="inlineStr">
        <is>
          <t>Confidential</t>
        </is>
      </c>
      <c r="L34" s="14" t="inlineStr">
        <is>
          <t>Yes – employees</t>
        </is>
      </c>
      <c r="M34" s="14" t="inlineStr">
        <is>
          <t>High</t>
        </is>
      </c>
      <c r="N34" s="14" t="inlineStr">
        <is>
          <t>4 h</t>
        </is>
      </c>
      <c r="O34" s="14" t="inlineStr">
        <is>
          <t>n/a</t>
        </is>
      </c>
      <c r="P34" s="14" t="inlineStr">
        <is>
          <t>Config in GitLab (on every change)</t>
        </is>
      </c>
      <c r="Q34" s="14" t="inlineStr">
        <is>
          <t>Azure Monitor</t>
        </is>
      </c>
      <c r="R34" s="14" t="inlineStr">
        <is>
          <t>Entra ID + MFA + PIM (time-bound)</t>
        </is>
      </c>
      <c r="S34" s="15" t="n"/>
      <c r="T34" s="14" t="inlineStr">
        <is>
          <t>In use</t>
        </is>
      </c>
      <c r="U34" s="16" t="n"/>
      <c r="V34" s="15" t="n">
        <v>46245</v>
      </c>
      <c r="W34" s="15" t="n">
        <v>46337</v>
      </c>
      <c r="X34" s="14" t="inlineStr">
        <is>
          <t>Budget alerts at 80% and 100% of the cap</t>
        </is>
      </c>
    </row>
    <row r="35">
      <c r="A35" s="17" t="inlineStr">
        <is>
          <t>AST-0034</t>
        </is>
      </c>
      <c r="B35" s="18" t="inlineStr">
        <is>
          <t>Azure Virtual Desktop – pula avd-fin-01</t>
        </is>
      </c>
      <c r="C35" s="18" t="inlineStr">
        <is>
          <t>Virtual machine</t>
        </is>
      </c>
      <c r="D35" s="18" t="inlineStr">
        <is>
          <t>Endpoint</t>
        </is>
      </c>
      <c r="E35" s="18" t="inlineStr">
        <is>
          <t>Production</t>
        </is>
      </c>
      <c r="F35" s="18" t="inlineStr">
        <is>
          <t>Azure – West Europe</t>
        </is>
      </c>
      <c r="G35" s="18" t="inlineStr">
        <is>
          <t>14 sesji · Windows 11 multi-session</t>
        </is>
      </c>
      <c r="H35" s="18" t="inlineStr">
        <is>
          <t>Anna Wiśniewska – CFO</t>
        </is>
      </c>
      <c r="I35" s="18" t="inlineStr">
        <is>
          <t>Paweł Nowak</t>
        </is>
      </c>
      <c r="J35" s="18" t="inlineStr">
        <is>
          <t>AST-0033, AST-0027</t>
        </is>
      </c>
      <c r="K35" s="18" t="inlineStr">
        <is>
          <t>Strictly confidential</t>
        </is>
      </c>
      <c r="L35" s="18" t="inlineStr">
        <is>
          <t>Yes – business contacts</t>
        </is>
      </c>
      <c r="M35" s="18" t="inlineStr">
        <is>
          <t>High</t>
        </is>
      </c>
      <c r="N35" s="18" t="inlineStr">
        <is>
          <t>8 h</t>
        </is>
      </c>
      <c r="O35" s="18" t="inlineStr">
        <is>
          <t>24 h</t>
        </is>
      </c>
      <c r="P35" s="18" t="inlineStr">
        <is>
          <t>Azure Backup, 30 days</t>
        </is>
      </c>
      <c r="Q35" s="18" t="inlineStr">
        <is>
          <t>Azure Monitor</t>
        </is>
      </c>
      <c r="R35" s="18" t="inlineStr">
        <is>
          <t>Entra ID + MFA + PIM (time-bound)</t>
        </is>
      </c>
      <c r="S35" s="19" t="n"/>
      <c r="T35" s="18" t="inlineStr">
        <is>
          <t>In use</t>
        </is>
      </c>
      <c r="U35" s="20" t="n">
        <v>38400</v>
      </c>
      <c r="V35" s="19" t="n">
        <v>46203</v>
      </c>
      <c r="W35" s="19" t="n">
        <v>46386</v>
      </c>
      <c r="X35" s="18" t="inlineStr">
        <is>
          <t>Finance works remotely on data that never lands on a laptop</t>
        </is>
      </c>
    </row>
    <row r="36">
      <c r="A36" s="13" t="inlineStr">
        <is>
          <t>AST-0035</t>
        </is>
      </c>
      <c r="B36" s="14" t="inlineStr">
        <is>
          <t>Storage Account stnordventbkp01</t>
        </is>
      </c>
      <c r="C36" s="14" t="inlineStr">
        <is>
          <t>Data store</t>
        </is>
      </c>
      <c r="D36" s="14" t="inlineStr">
        <is>
          <t>Data</t>
        </is>
      </c>
      <c r="E36" s="14" t="inlineStr">
        <is>
          <t>Standby (DR)</t>
        </is>
      </c>
      <c r="F36" s="14" t="inlineStr">
        <is>
          <t>Azure – West Europe</t>
        </is>
      </c>
      <c r="G36" s="14" t="inlineStr">
        <is>
          <t>Blob · immutable (WORM) · 18 TB</t>
        </is>
      </c>
      <c r="H36" s="14" t="inlineStr">
        <is>
          <t>Tomasz Górski – IT Manager</t>
        </is>
      </c>
      <c r="I36" s="14" t="inlineStr">
        <is>
          <t>Paweł Nowak</t>
        </is>
      </c>
      <c r="J36" s="14" t="inlineStr">
        <is>
          <t>AST-0033</t>
        </is>
      </c>
      <c r="K36" s="14" t="inlineStr">
        <is>
          <t>Strictly confidential</t>
        </is>
      </c>
      <c r="L36" s="14" t="inlineStr">
        <is>
          <t>Yes – employees</t>
        </is>
      </c>
      <c r="M36" s="14" t="inlineStr">
        <is>
          <t>Critical</t>
        </is>
      </c>
      <c r="N36" s="14" t="inlineStr">
        <is>
          <t>8 h</t>
        </is>
      </c>
      <c r="O36" s="14" t="inlineStr">
        <is>
          <t>24 h</t>
        </is>
      </c>
      <c r="P36" s="14" t="inlineStr">
        <is>
          <t>This IS the backup: immutable blob, 90 days</t>
        </is>
      </c>
      <c r="Q36" s="14" t="inlineStr">
        <is>
          <t>Azure Monitor</t>
        </is>
      </c>
      <c r="R36" s="14" t="inlineStr">
        <is>
          <t>Entra ID + MFA + PIM (time-bound)</t>
        </is>
      </c>
      <c r="S36" s="15" t="n"/>
      <c r="T36" s="14" t="inlineStr">
        <is>
          <t>In use</t>
        </is>
      </c>
      <c r="U36" s="16" t="n">
        <v>27600</v>
      </c>
      <c r="V36" s="15" t="n">
        <v>46245</v>
      </c>
      <c r="W36" s="15" t="n">
        <v>46337</v>
      </c>
      <c r="X36" s="14" t="inlineStr">
        <is>
          <t>Off-site copy; deletion blocked for 90 days</t>
        </is>
      </c>
    </row>
    <row r="37">
      <c r="A37" s="17" t="inlineStr">
        <is>
          <t>AST-0036</t>
        </is>
      </c>
      <c r="B37" s="18" t="inlineStr">
        <is>
          <t>Azure Key Vault – kv-nordvent-prod</t>
        </is>
      </c>
      <c r="C37" s="18" t="inlineStr">
        <is>
          <t>Identity and access</t>
        </is>
      </c>
      <c r="D37" s="18" t="inlineStr">
        <is>
          <t>Identity</t>
        </is>
      </c>
      <c r="E37" s="18" t="inlineStr">
        <is>
          <t>Production</t>
        </is>
      </c>
      <c r="F37" s="18" t="inlineStr">
        <is>
          <t>Azure – West Europe</t>
        </is>
      </c>
      <c r="G37" s="18" t="inlineStr">
        <is>
          <t>Sekrety CI/CD, certyfikaty, klucze API</t>
        </is>
      </c>
      <c r="H37" s="18" t="inlineStr">
        <is>
          <t>Tomasz Górski – IT Manager</t>
        </is>
      </c>
      <c r="I37" s="18" t="inlineStr">
        <is>
          <t>Michał Kaczmarek</t>
        </is>
      </c>
      <c r="J37" s="18" t="inlineStr">
        <is>
          <t>AST-0033</t>
        </is>
      </c>
      <c r="K37" s="18" t="inlineStr">
        <is>
          <t>Strictly confidential</t>
        </is>
      </c>
      <c r="L37" s="18" t="inlineStr">
        <is>
          <t>No</t>
        </is>
      </c>
      <c r="M37" s="18" t="inlineStr">
        <is>
          <t>High</t>
        </is>
      </c>
      <c r="N37" s="18" t="inlineStr">
        <is>
          <t>2 h</t>
        </is>
      </c>
      <c r="O37" s="18" t="inlineStr">
        <is>
          <t>24 h</t>
        </is>
      </c>
      <c r="P37" s="18" t="inlineStr">
        <is>
          <t>Azure Backup, 30 days</t>
        </is>
      </c>
      <c r="Q37" s="18" t="inlineStr">
        <is>
          <t>Azure Monitor</t>
        </is>
      </c>
      <c r="R37" s="18" t="inlineStr">
        <is>
          <t>Entra ID + MFA + PIM (time-bound)</t>
        </is>
      </c>
      <c r="S37" s="19" t="n"/>
      <c r="T37" s="18" t="inlineStr">
        <is>
          <t>In use</t>
        </is>
      </c>
      <c r="U37" s="20" t="n"/>
      <c r="V37" s="19" t="n">
        <v>46245</v>
      </c>
      <c r="W37" s="19" t="n">
        <v>46337</v>
      </c>
      <c r="X37" s="18" t="inlineStr">
        <is>
          <t>Losing access blocks deployments and integrations</t>
        </is>
      </c>
    </row>
    <row r="38">
      <c r="A38" s="13" t="inlineStr">
        <is>
          <t>AST-0037</t>
        </is>
      </c>
      <c r="B38" s="14" t="inlineStr">
        <is>
          <t>Azure VPN Gateway (site-to-site do HQ)</t>
        </is>
      </c>
      <c r="C38" s="14" t="inlineStr">
        <is>
          <t>Network device</t>
        </is>
      </c>
      <c r="D38" s="14" t="inlineStr">
        <is>
          <t>Network</t>
        </is>
      </c>
      <c r="E38" s="14" t="inlineStr">
        <is>
          <t>Production</t>
        </is>
      </c>
      <c r="F38" s="14" t="inlineStr">
        <is>
          <t>Azure – West Europe</t>
        </is>
      </c>
      <c r="G38" s="14" t="inlineStr">
        <is>
          <t>VpnGw2AZ · tunel do FW-HQ-01</t>
        </is>
      </c>
      <c r="H38" s="14" t="inlineStr">
        <is>
          <t>Tomasz Górski – IT Manager</t>
        </is>
      </c>
      <c r="I38" s="14" t="inlineStr">
        <is>
          <t>Damian Olejnik</t>
        </is>
      </c>
      <c r="J38" s="14" t="inlineStr">
        <is>
          <t>AST-0033, AST-0013</t>
        </is>
      </c>
      <c r="K38" s="14" t="inlineStr">
        <is>
          <t>Internal</t>
        </is>
      </c>
      <c r="L38" s="14" t="inlineStr">
        <is>
          <t>No</t>
        </is>
      </c>
      <c r="M38" s="14" t="inlineStr">
        <is>
          <t>High</t>
        </is>
      </c>
      <c r="N38" s="14" t="inlineStr">
        <is>
          <t>4 h</t>
        </is>
      </c>
      <c r="O38" s="14" t="inlineStr">
        <is>
          <t>n/a</t>
        </is>
      </c>
      <c r="P38" s="14" t="inlineStr">
        <is>
          <t>Config in GitLab (on every change)</t>
        </is>
      </c>
      <c r="Q38" s="14" t="inlineStr">
        <is>
          <t>Azure Monitor</t>
        </is>
      </c>
      <c r="R38" s="14" t="inlineStr">
        <is>
          <t>Entra ID + MFA + PIM (time-bound)</t>
        </is>
      </c>
      <c r="S38" s="15" t="n"/>
      <c r="T38" s="14" t="inlineStr">
        <is>
          <t>In use</t>
        </is>
      </c>
      <c r="U38" s="16" t="n">
        <v>6900</v>
      </c>
      <c r="V38" s="15" t="n">
        <v>46203</v>
      </c>
      <c r="W38" s="15" t="n">
        <v>46386</v>
      </c>
      <c r="X38" s="14" t="inlineStr">
        <is>
          <t>Tunnel certificate expires 2027-01-22 – calendar reminder set</t>
        </is>
      </c>
    </row>
    <row r="39">
      <c r="A39" s="17" t="inlineStr">
        <is>
          <t>AST-0038</t>
        </is>
      </c>
      <c r="B39" s="18" t="inlineStr">
        <is>
          <t>Konto AWS – nordvent-prod</t>
        </is>
      </c>
      <c r="C39" s="18" t="inlineStr">
        <is>
          <t>Cloud account / subscription</t>
        </is>
      </c>
      <c r="D39" s="18" t="inlineStr">
        <is>
          <t>Platform</t>
        </is>
      </c>
      <c r="E39" s="18" t="inlineStr">
        <is>
          <t>Production</t>
        </is>
      </c>
      <c r="F39" s="18" t="inlineStr">
        <is>
          <t>AWS – eu-central-1</t>
        </is>
      </c>
      <c r="G39" s="18" t="inlineStr">
        <is>
          <t>403912885671 · OU Production</t>
        </is>
      </c>
      <c r="H39" s="18" t="inlineStr">
        <is>
          <t>Michał Kaczmarek – E-commerce Manager</t>
        </is>
      </c>
      <c r="I39" s="18" t="inlineStr">
        <is>
          <t>Michał Kaczmarek</t>
        </is>
      </c>
      <c r="J39" s="18" t="inlineStr">
        <is>
          <t>AST-0027</t>
        </is>
      </c>
      <c r="K39" s="18" t="inlineStr">
        <is>
          <t>Confidential</t>
        </is>
      </c>
      <c r="L39" s="18" t="inlineStr">
        <is>
          <t>Yes – customers</t>
        </is>
      </c>
      <c r="M39" s="18" t="inlineStr">
        <is>
          <t>High</t>
        </is>
      </c>
      <c r="N39" s="18" t="inlineStr">
        <is>
          <t>4 h</t>
        </is>
      </c>
      <c r="O39" s="18" t="inlineStr">
        <is>
          <t>n/a</t>
        </is>
      </c>
      <c r="P39" s="18" t="inlineStr">
        <is>
          <t>Config in GitLab (on every change)</t>
        </is>
      </c>
      <c r="Q39" s="18" t="inlineStr">
        <is>
          <t>CloudWatch + alarms</t>
        </is>
      </c>
      <c r="R39" s="18" t="inlineStr">
        <is>
          <t>AWS IAM Identity Center + MFA</t>
        </is>
      </c>
      <c r="S39" s="19" t="n"/>
      <c r="T39" s="18" t="inlineStr">
        <is>
          <t>In use</t>
        </is>
      </c>
      <c r="U39" s="20" t="n"/>
      <c r="V39" s="19" t="n">
        <v>46245</v>
      </c>
      <c r="W39" s="19" t="n">
        <v>46337</v>
      </c>
      <c r="X39" s="18" t="inlineStr">
        <is>
          <t>Root account secured with a FIDO2 key kept in the safe</t>
        </is>
      </c>
    </row>
    <row r="40">
      <c r="A40" s="13" t="inlineStr">
        <is>
          <t>AST-0039</t>
        </is>
      </c>
      <c r="B40" s="14" t="inlineStr">
        <is>
          <t>Konto AWS – nordvent-nonprod</t>
        </is>
      </c>
      <c r="C40" s="14" t="inlineStr">
        <is>
          <t>Cloud account / subscription</t>
        </is>
      </c>
      <c r="D40" s="14" t="inlineStr">
        <is>
          <t>Platform</t>
        </is>
      </c>
      <c r="E40" s="14" t="inlineStr">
        <is>
          <t>Test</t>
        </is>
      </c>
      <c r="F40" s="14" t="inlineStr">
        <is>
          <t>AWS – eu-central-1</t>
        </is>
      </c>
      <c r="G40" s="14" t="inlineStr">
        <is>
          <t>918233047765 · OU Sandbox</t>
        </is>
      </c>
      <c r="H40" s="14" t="inlineStr">
        <is>
          <t>Michał Kaczmarek – E-commerce Manager</t>
        </is>
      </c>
      <c r="I40" s="14" t="inlineStr">
        <is>
          <t>Michał Kaczmarek</t>
        </is>
      </c>
      <c r="J40" s="14" t="inlineStr">
        <is>
          <t>AST-0027</t>
        </is>
      </c>
      <c r="K40" s="14" t="inlineStr">
        <is>
          <t>Internal</t>
        </is>
      </c>
      <c r="L40" s="14" t="inlineStr">
        <is>
          <t>No</t>
        </is>
      </c>
      <c r="M40" s="14" t="inlineStr">
        <is>
          <t>Low</t>
        </is>
      </c>
      <c r="N40" s="14" t="inlineStr">
        <is>
          <t>5 dni</t>
        </is>
      </c>
      <c r="O40" s="14" t="inlineStr">
        <is>
          <t>n/a</t>
        </is>
      </c>
      <c r="P40" s="14" t="inlineStr">
        <is>
          <t>None</t>
        </is>
      </c>
      <c r="Q40" s="14" t="inlineStr">
        <is>
          <t>CloudWatch + alarms</t>
        </is>
      </c>
      <c r="R40" s="14" t="inlineStr">
        <is>
          <t>AWS IAM Identity Center + MFA</t>
        </is>
      </c>
      <c r="S40" s="15" t="n"/>
      <c r="T40" s="14" t="inlineStr">
        <is>
          <t>In use</t>
        </is>
      </c>
      <c r="U40" s="16" t="n"/>
      <c r="V40" s="15" t="n">
        <v>46161</v>
      </c>
      <c r="W40" s="15" t="n">
        <v>46345</v>
      </c>
      <c r="X40" s="14" t="inlineStr">
        <is>
          <t>PLN 1,500/month budget with automatic resource shutdown</t>
        </is>
      </c>
    </row>
    <row r="41">
      <c r="A41" s="17" t="inlineStr">
        <is>
          <t>AST-0040</t>
        </is>
      </c>
      <c r="B41" s="18" t="inlineStr">
        <is>
          <t>AWS IAM Identity Center</t>
        </is>
      </c>
      <c r="C41" s="18" t="inlineStr">
        <is>
          <t>Identity and access</t>
        </is>
      </c>
      <c r="D41" s="18" t="inlineStr">
        <is>
          <t>Identity</t>
        </is>
      </c>
      <c r="E41" s="18" t="inlineStr">
        <is>
          <t>Production</t>
        </is>
      </c>
      <c r="F41" s="18" t="inlineStr">
        <is>
          <t>AWS – global service</t>
        </is>
      </c>
      <c r="G41" s="18" t="inlineStr">
        <is>
          <t>Federacja z Entra ID · 11 użytkowników</t>
        </is>
      </c>
      <c r="H41" s="18" t="inlineStr">
        <is>
          <t>Tomasz Górski – IT Manager</t>
        </is>
      </c>
      <c r="I41" s="18" t="inlineStr">
        <is>
          <t>Michał Kaczmarek</t>
        </is>
      </c>
      <c r="J41" s="18" t="inlineStr">
        <is>
          <t>AST-0027, AST-0038</t>
        </is>
      </c>
      <c r="K41" s="18" t="inlineStr">
        <is>
          <t>Strictly confidential</t>
        </is>
      </c>
      <c r="L41" s="18" t="inlineStr">
        <is>
          <t>No</t>
        </is>
      </c>
      <c r="M41" s="18" t="inlineStr">
        <is>
          <t>High</t>
        </is>
      </c>
      <c r="N41" s="18" t="inlineStr">
        <is>
          <t>4 h</t>
        </is>
      </c>
      <c r="O41" s="18" t="inlineStr">
        <is>
          <t>n/a</t>
        </is>
      </c>
      <c r="P41" s="18" t="inlineStr">
        <is>
          <t>Config in GitLab (on every change)</t>
        </is>
      </c>
      <c r="Q41" s="18" t="inlineStr">
        <is>
          <t>CloudWatch + alarms</t>
        </is>
      </c>
      <c r="R41" s="18" t="inlineStr">
        <is>
          <t>AWS IAM Identity Center + MFA</t>
        </is>
      </c>
      <c r="S41" s="19" t="n"/>
      <c r="T41" s="18" t="inlineStr">
        <is>
          <t>In use</t>
        </is>
      </c>
      <c r="U41" s="20" t="n"/>
      <c r="V41" s="19" t="n">
        <v>46245</v>
      </c>
      <c r="W41" s="19" t="n">
        <v>46337</v>
      </c>
      <c r="X41" s="18" t="inlineStr">
        <is>
          <t>No more long-lived IAM keys on developer laptops</t>
        </is>
      </c>
    </row>
    <row r="42">
      <c r="A42" s="13" t="inlineStr">
        <is>
          <t>AST-0041</t>
        </is>
      </c>
      <c r="B42" s="14" t="inlineStr">
        <is>
          <t>ECS Fargate – ecs-b2b-prod</t>
        </is>
      </c>
      <c r="C42" s="14" t="inlineStr">
        <is>
          <t>Container / service</t>
        </is>
      </c>
      <c r="D42" s="14" t="inlineStr">
        <is>
          <t>Application</t>
        </is>
      </c>
      <c r="E42" s="14" t="inlineStr">
        <is>
          <t>Production</t>
        </is>
      </c>
      <c r="F42" s="14" t="inlineStr">
        <is>
          <t>AWS – eu-central-1</t>
        </is>
      </c>
      <c r="G42" s="14" t="inlineStr">
        <is>
          <t>6 zadań · portal b2b.nordvent.pl</t>
        </is>
      </c>
      <c r="H42" s="14" t="inlineStr">
        <is>
          <t>Michał Kaczmarek – E-commerce Manager</t>
        </is>
      </c>
      <c r="I42" s="14" t="inlineStr">
        <is>
          <t>Michał Kaczmarek</t>
        </is>
      </c>
      <c r="J42" s="14" t="inlineStr">
        <is>
          <t>AST-0038, AST-0042</t>
        </is>
      </c>
      <c r="K42" s="14" t="inlineStr">
        <is>
          <t>Confidential</t>
        </is>
      </c>
      <c r="L42" s="14" t="inlineStr">
        <is>
          <t>Yes – customers</t>
        </is>
      </c>
      <c r="M42" s="14" t="inlineStr">
        <is>
          <t>Critical</t>
        </is>
      </c>
      <c r="N42" s="14" t="inlineStr">
        <is>
          <t>1 h</t>
        </is>
      </c>
      <c r="O42" s="14" t="inlineStr">
        <is>
          <t>15 min</t>
        </is>
      </c>
      <c r="P42" s="14" t="inlineStr">
        <is>
          <t>Config in GitLab (on every change)</t>
        </is>
      </c>
      <c r="Q42" s="14" t="inlineStr">
        <is>
          <t>CloudWatch + alarms</t>
        </is>
      </c>
      <c r="R42" s="14" t="inlineStr">
        <is>
          <t>AWS IAM Identity Center + MFA</t>
        </is>
      </c>
      <c r="S42" s="15" t="n"/>
      <c r="T42" s="14" t="inlineStr">
        <is>
          <t>In use</t>
        </is>
      </c>
      <c r="U42" s="16" t="n">
        <v>62000</v>
      </c>
      <c r="V42" s="15" t="n">
        <v>46245</v>
      </c>
      <c r="W42" s="15" t="n">
        <v>46337</v>
      </c>
      <c r="X42" s="14" t="inlineStr">
        <is>
          <t>B2B ordering portal – 41% of company turnover</t>
        </is>
      </c>
    </row>
    <row r="43">
      <c r="A43" s="17" t="inlineStr">
        <is>
          <t>AST-0042</t>
        </is>
      </c>
      <c r="B43" s="18" t="inlineStr">
        <is>
          <t>RDS PostgreSQL 16 – rds-b2b-prod</t>
        </is>
      </c>
      <c r="C43" s="18" t="inlineStr">
        <is>
          <t>Database</t>
        </is>
      </c>
      <c r="D43" s="18" t="inlineStr">
        <is>
          <t>Data</t>
        </is>
      </c>
      <c r="E43" s="18" t="inlineStr">
        <is>
          <t>Production</t>
        </is>
      </c>
      <c r="F43" s="18" t="inlineStr">
        <is>
          <t>AWS – eu-central-1</t>
        </is>
      </c>
      <c r="G43" s="18" t="inlineStr">
        <is>
          <t>db.m6g.large · Multi-AZ · 340 GB</t>
        </is>
      </c>
      <c r="H43" s="18" t="inlineStr">
        <is>
          <t>Michał Kaczmarek – E-commerce Manager</t>
        </is>
      </c>
      <c r="I43" s="18" t="inlineStr">
        <is>
          <t>Michał Kaczmarek</t>
        </is>
      </c>
      <c r="J43" s="18" t="inlineStr">
        <is>
          <t>AST-0038</t>
        </is>
      </c>
      <c r="K43" s="18" t="inlineStr">
        <is>
          <t>Strictly confidential</t>
        </is>
      </c>
      <c r="L43" s="18" t="inlineStr">
        <is>
          <t>Yes – customers</t>
        </is>
      </c>
      <c r="M43" s="18" t="inlineStr">
        <is>
          <t>Critical</t>
        </is>
      </c>
      <c r="N43" s="18" t="inlineStr">
        <is>
          <t>1 h</t>
        </is>
      </c>
      <c r="O43" s="18" t="inlineStr">
        <is>
          <t>5 min</t>
        </is>
      </c>
      <c r="P43" s="18" t="inlineStr">
        <is>
          <t>Automated snapshots, 35 days</t>
        </is>
      </c>
      <c r="Q43" s="18" t="inlineStr">
        <is>
          <t>CloudWatch + alarms</t>
        </is>
      </c>
      <c r="R43" s="18" t="inlineStr">
        <is>
          <t>AWS IAM Identity Center + MFA</t>
        </is>
      </c>
      <c r="S43" s="19" t="n">
        <v>47066</v>
      </c>
      <c r="T43" s="18" t="inlineStr">
        <is>
          <t>In use</t>
        </is>
      </c>
      <c r="U43" s="20" t="n">
        <v>44000</v>
      </c>
      <c r="V43" s="19" t="n">
        <v>46245</v>
      </c>
      <c r="W43" s="19" t="n">
        <v>46337</v>
      </c>
      <c r="X43" s="18" t="inlineStr">
        <is>
          <t>Orders, contract pricing and business partner data</t>
        </is>
      </c>
    </row>
    <row r="44">
      <c r="A44" s="13" t="inlineStr">
        <is>
          <t>AST-0043</t>
        </is>
      </c>
      <c r="B44" s="14" t="inlineStr">
        <is>
          <t>ElastiCache Redis – redis-b2b-prod</t>
        </is>
      </c>
      <c r="C44" s="14" t="inlineStr">
        <is>
          <t>Database</t>
        </is>
      </c>
      <c r="D44" s="14" t="inlineStr">
        <is>
          <t>Platform</t>
        </is>
      </c>
      <c r="E44" s="14" t="inlineStr">
        <is>
          <t>Production</t>
        </is>
      </c>
      <c r="F44" s="14" t="inlineStr">
        <is>
          <t>AWS – eu-central-1</t>
        </is>
      </c>
      <c r="G44" s="14" t="inlineStr">
        <is>
          <t>cache.t4g.medium · sesje i koszyki</t>
        </is>
      </c>
      <c r="H44" s="14" t="inlineStr">
        <is>
          <t>Michał Kaczmarek – E-commerce Manager</t>
        </is>
      </c>
      <c r="I44" s="14" t="inlineStr">
        <is>
          <t>Michał Kaczmarek</t>
        </is>
      </c>
      <c r="J44" s="14" t="inlineStr">
        <is>
          <t>AST-0038</t>
        </is>
      </c>
      <c r="K44" s="14" t="inlineStr">
        <is>
          <t>Confidential</t>
        </is>
      </c>
      <c r="L44" s="14" t="inlineStr">
        <is>
          <t>Yes – customers</t>
        </is>
      </c>
      <c r="M44" s="14" t="inlineStr">
        <is>
          <t>High</t>
        </is>
      </c>
      <c r="N44" s="14" t="inlineStr">
        <is>
          <t>1 h</t>
        </is>
      </c>
      <c r="O44" s="14" t="inlineStr">
        <is>
          <t>n/a</t>
        </is>
      </c>
      <c r="P44" s="14" t="inlineStr">
        <is>
          <t>Not applicable</t>
        </is>
      </c>
      <c r="Q44" s="14" t="inlineStr">
        <is>
          <t>CloudWatch + alarms</t>
        </is>
      </c>
      <c r="R44" s="14" t="inlineStr">
        <is>
          <t>AWS IAM Identity Center + MFA</t>
        </is>
      </c>
      <c r="S44" s="15" t="n"/>
      <c r="T44" s="14" t="inlineStr">
        <is>
          <t>In use</t>
        </is>
      </c>
      <c r="U44" s="16" t="n">
        <v>9600</v>
      </c>
      <c r="V44" s="15" t="n">
        <v>46203</v>
      </c>
      <c r="W44" s="15" t="n">
        <v>46386</v>
      </c>
      <c r="X44" s="14" t="inlineStr">
        <is>
          <t>Loss means users get logged out, not orders lost</t>
        </is>
      </c>
    </row>
    <row r="45">
      <c r="A45" s="17" t="inlineStr">
        <is>
          <t>AST-0044</t>
        </is>
      </c>
      <c r="B45" s="18" t="inlineStr">
        <is>
          <t>S3 – nordvent-b2b-media</t>
        </is>
      </c>
      <c r="C45" s="18" t="inlineStr">
        <is>
          <t>Data store</t>
        </is>
      </c>
      <c r="D45" s="18" t="inlineStr">
        <is>
          <t>Data</t>
        </is>
      </c>
      <c r="E45" s="18" t="inlineStr">
        <is>
          <t>Production</t>
        </is>
      </c>
      <c r="F45" s="18" t="inlineStr">
        <is>
          <t>AWS – eu-central-1</t>
        </is>
      </c>
      <c r="G45" s="18" t="inlineStr">
        <is>
          <t>1,4 TB · karty katalogowe, DWG, zdjęcia</t>
        </is>
      </c>
      <c r="H45" s="18" t="inlineStr">
        <is>
          <t>Michał Kaczmarek – E-commerce Manager</t>
        </is>
      </c>
      <c r="I45" s="18" t="inlineStr">
        <is>
          <t>Michał Kaczmarek</t>
        </is>
      </c>
      <c r="J45" s="18" t="inlineStr">
        <is>
          <t>AST-0038</t>
        </is>
      </c>
      <c r="K45" s="18" t="inlineStr">
        <is>
          <t>Internal</t>
        </is>
      </c>
      <c r="L45" s="18" t="inlineStr">
        <is>
          <t>No</t>
        </is>
      </c>
      <c r="M45" s="18" t="inlineStr">
        <is>
          <t>High</t>
        </is>
      </c>
      <c r="N45" s="18" t="inlineStr">
        <is>
          <t>8 h</t>
        </is>
      </c>
      <c r="O45" s="18" t="inlineStr">
        <is>
          <t>24 h</t>
        </is>
      </c>
      <c r="P45" s="18" t="inlineStr">
        <is>
          <t>Versioning + replication to Glacier</t>
        </is>
      </c>
      <c r="Q45" s="18" t="inlineStr">
        <is>
          <t>CloudWatch + alarms</t>
        </is>
      </c>
      <c r="R45" s="18" t="inlineStr">
        <is>
          <t>AWS IAM Identity Center + MFA</t>
        </is>
      </c>
      <c r="S45" s="19" t="n"/>
      <c r="T45" s="18" t="inlineStr">
        <is>
          <t>In use</t>
        </is>
      </c>
      <c r="U45" s="20" t="n">
        <v>3800</v>
      </c>
      <c r="V45" s="19" t="n">
        <v>46203</v>
      </c>
      <c r="W45" s="19" t="n">
        <v>46386</v>
      </c>
      <c r="X45" s="18" t="inlineStr">
        <is>
          <t>Public access blocked at the account level</t>
        </is>
      </c>
    </row>
    <row r="46">
      <c r="A46" s="13" t="inlineStr">
        <is>
          <t>AST-0045</t>
        </is>
      </c>
      <c r="B46" s="14" t="inlineStr">
        <is>
          <t>S3 – nordvent-backup-vault</t>
        </is>
      </c>
      <c r="C46" s="14" t="inlineStr">
        <is>
          <t>Data store</t>
        </is>
      </c>
      <c r="D46" s="14" t="inlineStr">
        <is>
          <t>Data</t>
        </is>
      </c>
      <c r="E46" s="14" t="inlineStr">
        <is>
          <t>Standby (DR)</t>
        </is>
      </c>
      <c r="F46" s="14" t="inlineStr">
        <is>
          <t>AWS – eu-central-1</t>
        </is>
      </c>
      <c r="G46" s="14" t="inlineStr">
        <is>
          <t>Object Lock (compliance) · 9 TB</t>
        </is>
      </c>
      <c r="H46" s="14" t="inlineStr">
        <is>
          <t>Tomasz Górski – IT Manager</t>
        </is>
      </c>
      <c r="I46" s="14" t="inlineStr">
        <is>
          <t>Michał Kaczmarek</t>
        </is>
      </c>
      <c r="J46" s="14" t="inlineStr">
        <is>
          <t>AST-0038</t>
        </is>
      </c>
      <c r="K46" s="14" t="inlineStr">
        <is>
          <t>Strictly confidential</t>
        </is>
      </c>
      <c r="L46" s="14" t="inlineStr">
        <is>
          <t>Yes – customers</t>
        </is>
      </c>
      <c r="M46" s="14" t="inlineStr">
        <is>
          <t>Critical</t>
        </is>
      </c>
      <c r="N46" s="14" t="inlineStr">
        <is>
          <t>8 h</t>
        </is>
      </c>
      <c r="O46" s="14" t="inlineStr">
        <is>
          <t>24 h</t>
        </is>
      </c>
      <c r="P46" s="14" t="inlineStr">
        <is>
          <t>This IS the backup: S3 Object Lock, 365 days</t>
        </is>
      </c>
      <c r="Q46" s="14" t="inlineStr">
        <is>
          <t>CloudWatch + alarms</t>
        </is>
      </c>
      <c r="R46" s="14" t="inlineStr">
        <is>
          <t>AWS IAM Identity Center + MFA</t>
        </is>
      </c>
      <c r="S46" s="15" t="n"/>
      <c r="T46" s="14" t="inlineStr">
        <is>
          <t>In use</t>
        </is>
      </c>
      <c r="U46" s="16" t="n">
        <v>11400</v>
      </c>
      <c r="V46" s="15" t="n">
        <v>46245</v>
      </c>
      <c r="W46" s="15" t="n">
        <v>46337</v>
      </c>
      <c r="X46" s="14" t="inlineStr">
        <is>
          <t>Third copy under the 3-2-1 rule; separate AWS account</t>
        </is>
      </c>
    </row>
    <row r="47">
      <c r="A47" s="17" t="inlineStr">
        <is>
          <t>AST-0046</t>
        </is>
      </c>
      <c r="B47" s="18" t="inlineStr">
        <is>
          <t>CloudFront + AWS WAF (b2b.nordvent.pl)</t>
        </is>
      </c>
      <c r="C47" s="18" t="inlineStr">
        <is>
          <t>Application</t>
        </is>
      </c>
      <c r="D47" s="18" t="inlineStr">
        <is>
          <t>Network</t>
        </is>
      </c>
      <c r="E47" s="18" t="inlineStr">
        <is>
          <t>Production</t>
        </is>
      </c>
      <c r="F47" s="18" t="inlineStr">
        <is>
          <t>AWS – global service</t>
        </is>
      </c>
      <c r="G47" s="18" t="inlineStr">
        <is>
          <t>Dystrybucja E2K9QW1TZ84LMN</t>
        </is>
      </c>
      <c r="H47" s="18" t="inlineStr">
        <is>
          <t>Michał Kaczmarek – E-commerce Manager</t>
        </is>
      </c>
      <c r="I47" s="18" t="inlineStr">
        <is>
          <t>Michał Kaczmarek</t>
        </is>
      </c>
      <c r="J47" s="18" t="inlineStr">
        <is>
          <t>AST-0041</t>
        </is>
      </c>
      <c r="K47" s="18" t="inlineStr">
        <is>
          <t>Public</t>
        </is>
      </c>
      <c r="L47" s="18" t="inlineStr">
        <is>
          <t>No</t>
        </is>
      </c>
      <c r="M47" s="18" t="inlineStr">
        <is>
          <t>High</t>
        </is>
      </c>
      <c r="N47" s="18" t="inlineStr">
        <is>
          <t>2 h</t>
        </is>
      </c>
      <c r="O47" s="18" t="inlineStr">
        <is>
          <t>n/a</t>
        </is>
      </c>
      <c r="P47" s="18" t="inlineStr">
        <is>
          <t>Config in GitLab (on every change)</t>
        </is>
      </c>
      <c r="Q47" s="18" t="inlineStr">
        <is>
          <t>CloudWatch + alarms</t>
        </is>
      </c>
      <c r="R47" s="18" t="inlineStr">
        <is>
          <t>AWS IAM Identity Center + MFA</t>
        </is>
      </c>
      <c r="S47" s="19" t="n"/>
      <c r="T47" s="18" t="inlineStr">
        <is>
          <t>In use</t>
        </is>
      </c>
      <c r="U47" s="20" t="n">
        <v>7300</v>
      </c>
      <c r="V47" s="19" t="n">
        <v>46203</v>
      </c>
      <c r="W47" s="19" t="n">
        <v>46386</v>
      </c>
      <c r="X47" s="18" t="inlineStr">
        <is>
          <t>WAF rules: rate limiting and OWASP Top 10</t>
        </is>
      </c>
    </row>
    <row r="48">
      <c r="A48" s="13" t="inlineStr">
        <is>
          <t>AST-0047</t>
        </is>
      </c>
      <c r="B48" s="14" t="inlineStr">
        <is>
          <t>Route 53 – strefa nordvent.eu</t>
        </is>
      </c>
      <c r="C48" s="14" t="inlineStr">
        <is>
          <t>Domain / certificate</t>
        </is>
      </c>
      <c r="D48" s="14" t="inlineStr">
        <is>
          <t>Network</t>
        </is>
      </c>
      <c r="E48" s="14" t="inlineStr">
        <is>
          <t>Production</t>
        </is>
      </c>
      <c r="F48" s="14" t="inlineStr">
        <is>
          <t>AWS – global service</t>
        </is>
      </c>
      <c r="G48" s="14" t="inlineStr">
        <is>
          <t>Z0489217KQ3MW8XR · 34 rekordy</t>
        </is>
      </c>
      <c r="H48" s="14" t="inlineStr">
        <is>
          <t>Piotr Adamczyk – Marketing Manager</t>
        </is>
      </c>
      <c r="I48" s="14" t="inlineStr">
        <is>
          <t>Michał Kaczmarek</t>
        </is>
      </c>
      <c r="J48" s="14" t="inlineStr">
        <is>
          <t>AST-0038</t>
        </is>
      </c>
      <c r="K48" s="14" t="inlineStr">
        <is>
          <t>Public</t>
        </is>
      </c>
      <c r="L48" s="14" t="inlineStr">
        <is>
          <t>No</t>
        </is>
      </c>
      <c r="M48" s="14" t="inlineStr">
        <is>
          <t>High</t>
        </is>
      </c>
      <c r="N48" s="14" t="inlineStr">
        <is>
          <t>2 h</t>
        </is>
      </c>
      <c r="O48" s="14" t="inlineStr">
        <is>
          <t>n/a</t>
        </is>
      </c>
      <c r="P48" s="14" t="inlineStr">
        <is>
          <t>Config in GitLab (on every change)</t>
        </is>
      </c>
      <c r="Q48" s="14" t="inlineStr">
        <is>
          <t>CloudWatch + alarms</t>
        </is>
      </c>
      <c r="R48" s="14" t="inlineStr">
        <is>
          <t>AWS IAM Identity Center + MFA</t>
        </is>
      </c>
      <c r="S48" s="15" t="n"/>
      <c r="T48" s="14" t="inlineStr">
        <is>
          <t>In use</t>
        </is>
      </c>
      <c r="U48" s="16" t="n">
        <v>240</v>
      </c>
      <c r="V48" s="15" t="n">
        <v>46203</v>
      </c>
      <c r="W48" s="15" t="n">
        <v>46386</v>
      </c>
      <c r="X48" s="14" t="inlineStr">
        <is>
          <t>SPF, DKIM and DMARC records under change control</t>
        </is>
      </c>
    </row>
    <row r="49">
      <c r="A49" s="17" t="inlineStr">
        <is>
          <t>AST-0048</t>
        </is>
      </c>
      <c r="B49" s="18" t="inlineStr">
        <is>
          <t>AWS Secrets Manager</t>
        </is>
      </c>
      <c r="C49" s="18" t="inlineStr">
        <is>
          <t>Identity and access</t>
        </is>
      </c>
      <c r="D49" s="18" t="inlineStr">
        <is>
          <t>Identity</t>
        </is>
      </c>
      <c r="E49" s="18" t="inlineStr">
        <is>
          <t>Production</t>
        </is>
      </c>
      <c r="F49" s="18" t="inlineStr">
        <is>
          <t>AWS – eu-central-1</t>
        </is>
      </c>
      <c r="G49" s="18" t="inlineStr">
        <is>
          <t>18 sekretów · rotacja 90 dni</t>
        </is>
      </c>
      <c r="H49" s="18" t="inlineStr">
        <is>
          <t>Tomasz Górski – IT Manager</t>
        </is>
      </c>
      <c r="I49" s="18" t="inlineStr">
        <is>
          <t>Michał Kaczmarek</t>
        </is>
      </c>
      <c r="J49" s="18" t="inlineStr">
        <is>
          <t>AST-0038</t>
        </is>
      </c>
      <c r="K49" s="18" t="inlineStr">
        <is>
          <t>Strictly confidential</t>
        </is>
      </c>
      <c r="L49" s="18" t="inlineStr">
        <is>
          <t>No</t>
        </is>
      </c>
      <c r="M49" s="18" t="inlineStr">
        <is>
          <t>High</t>
        </is>
      </c>
      <c r="N49" s="18" t="inlineStr">
        <is>
          <t>2 h</t>
        </is>
      </c>
      <c r="O49" s="18" t="inlineStr">
        <is>
          <t>24 h</t>
        </is>
      </c>
      <c r="P49" s="18" t="inlineStr">
        <is>
          <t>Config in GitLab (on every change)</t>
        </is>
      </c>
      <c r="Q49" s="18" t="inlineStr">
        <is>
          <t>CloudWatch + alarms</t>
        </is>
      </c>
      <c r="R49" s="18" t="inlineStr">
        <is>
          <t>AWS IAM Identity Center + MFA</t>
        </is>
      </c>
      <c r="S49" s="19" t="n"/>
      <c r="T49" s="18" t="inlineStr">
        <is>
          <t>In use</t>
        </is>
      </c>
      <c r="U49" s="20" t="n">
        <v>900</v>
      </c>
      <c r="V49" s="19" t="n">
        <v>46245</v>
      </c>
      <c r="W49" s="19" t="n">
        <v>46337</v>
      </c>
      <c r="X49" s="18" t="inlineStr">
        <is>
          <t>RDS password rotates automatically, the rest manually</t>
        </is>
      </c>
    </row>
    <row r="50">
      <c r="A50" s="13" t="inlineStr">
        <is>
          <t>AST-0049</t>
        </is>
      </c>
      <c r="B50" s="14" t="inlineStr">
        <is>
          <t>Amazon SES – poczta transakcyjna</t>
        </is>
      </c>
      <c r="C50" s="14" t="inlineStr">
        <is>
          <t>SaaS service</t>
        </is>
      </c>
      <c r="D50" s="14" t="inlineStr">
        <is>
          <t>Application</t>
        </is>
      </c>
      <c r="E50" s="14" t="inlineStr">
        <is>
          <t>Production</t>
        </is>
      </c>
      <c r="F50" s="14" t="inlineStr">
        <is>
          <t>AWS – eu-central-1</t>
        </is>
      </c>
      <c r="G50" s="14" t="inlineStr">
        <is>
          <t>no-reply@nordvent.eu · ~14 tys./mies.</t>
        </is>
      </c>
      <c r="H50" s="14" t="inlineStr">
        <is>
          <t>Michał Kaczmarek – E-commerce Manager</t>
        </is>
      </c>
      <c r="I50" s="14" t="inlineStr">
        <is>
          <t>Michał Kaczmarek</t>
        </is>
      </c>
      <c r="J50" s="14" t="inlineStr">
        <is>
          <t>AST-0047</t>
        </is>
      </c>
      <c r="K50" s="14" t="inlineStr">
        <is>
          <t>Confidential</t>
        </is>
      </c>
      <c r="L50" s="14" t="inlineStr">
        <is>
          <t>Yes – customers</t>
        </is>
      </c>
      <c r="M50" s="14" t="inlineStr">
        <is>
          <t>High</t>
        </is>
      </c>
      <c r="N50" s="14" t="inlineStr">
        <is>
          <t>4 h</t>
        </is>
      </c>
      <c r="O50" s="14" t="inlineStr">
        <is>
          <t>n/a</t>
        </is>
      </c>
      <c r="P50" s="14" t="inlineStr">
        <is>
          <t>Not applicable</t>
        </is>
      </c>
      <c r="Q50" s="14" t="inlineStr">
        <is>
          <t>CloudWatch + alarms</t>
        </is>
      </c>
      <c r="R50" s="14" t="inlineStr">
        <is>
          <t>AWS IAM Identity Center + MFA</t>
        </is>
      </c>
      <c r="S50" s="15" t="n"/>
      <c r="T50" s="14" t="inlineStr">
        <is>
          <t>In use</t>
        </is>
      </c>
      <c r="U50" s="16" t="n">
        <v>1200</v>
      </c>
      <c r="V50" s="15" t="n">
        <v>46203</v>
      </c>
      <c r="W50" s="15" t="n">
        <v>46386</v>
      </c>
      <c r="X50" s="14" t="inlineStr">
        <is>
          <t>Order confirmations; domain separate from corporate mail</t>
        </is>
      </c>
    </row>
    <row r="51">
      <c r="A51" s="17" t="inlineStr">
        <is>
          <t>AST-0050</t>
        </is>
      </c>
      <c r="B51" s="18" t="inlineStr">
        <is>
          <t>Projekt GCP – nordvent-analytics-prod</t>
        </is>
      </c>
      <c r="C51" s="18" t="inlineStr">
        <is>
          <t>Cloud account / subscription</t>
        </is>
      </c>
      <c r="D51" s="18" t="inlineStr">
        <is>
          <t>Platform</t>
        </is>
      </c>
      <c r="E51" s="18" t="inlineStr">
        <is>
          <t>Production</t>
        </is>
      </c>
      <c r="F51" s="18" t="inlineStr">
        <is>
          <t>GCP – europe-west4</t>
        </is>
      </c>
      <c r="G51" s="18" t="inlineStr">
        <is>
          <t>ID projektu 771204885391</t>
        </is>
      </c>
      <c r="H51" s="18" t="inlineStr">
        <is>
          <t>Katarzyna Lis – Sales Director</t>
        </is>
      </c>
      <c r="I51" s="18" t="inlineStr">
        <is>
          <t>Karolina Bąk</t>
        </is>
      </c>
      <c r="J51" s="18" t="inlineStr"/>
      <c r="K51" s="18" t="inlineStr">
        <is>
          <t>Confidential</t>
        </is>
      </c>
      <c r="L51" s="18" t="inlineStr">
        <is>
          <t>Yes – customers</t>
        </is>
      </c>
      <c r="M51" s="18" t="inlineStr">
        <is>
          <t>High</t>
        </is>
      </c>
      <c r="N51" s="18" t="inlineStr">
        <is>
          <t>8 h</t>
        </is>
      </c>
      <c r="O51" s="18" t="inlineStr">
        <is>
          <t>n/a</t>
        </is>
      </c>
      <c r="P51" s="18" t="inlineStr">
        <is>
          <t>Config in GitLab (on every change)</t>
        </is>
      </c>
      <c r="Q51" s="18" t="inlineStr">
        <is>
          <t>Cloud Monitoring</t>
        </is>
      </c>
      <c r="R51" s="18" t="inlineStr">
        <is>
          <t>Google Cloud IAM + MFA</t>
        </is>
      </c>
      <c r="S51" s="19" t="n"/>
      <c r="T51" s="18" t="inlineStr">
        <is>
          <t>In use</t>
        </is>
      </c>
      <c r="U51" s="20" t="n"/>
      <c r="V51" s="19" t="n">
        <v>46154</v>
      </c>
      <c r="W51" s="19" t="n">
        <v>46246</v>
      </c>
      <c r="X51" s="18" t="inlineStr">
        <is>
          <t>REVIEW OVERDUE – owner needs to be confirmed</t>
        </is>
      </c>
    </row>
    <row r="52">
      <c r="A52" s="13" t="inlineStr">
        <is>
          <t>AST-0051</t>
        </is>
      </c>
      <c r="B52" s="14" t="inlineStr">
        <is>
          <t>BigQuery – zbiór sales_dwh</t>
        </is>
      </c>
      <c r="C52" s="14" t="inlineStr">
        <is>
          <t>Data store</t>
        </is>
      </c>
      <c r="D52" s="14" t="inlineStr">
        <is>
          <t>Data</t>
        </is>
      </c>
      <c r="E52" s="14" t="inlineStr">
        <is>
          <t>Production</t>
        </is>
      </c>
      <c r="F52" s="14" t="inlineStr">
        <is>
          <t>GCP – europe-west4</t>
        </is>
      </c>
      <c r="G52" s="14" t="inlineStr">
        <is>
          <t>1,9 TB · 42 tabele · partycje dzienne</t>
        </is>
      </c>
      <c r="H52" s="14" t="inlineStr">
        <is>
          <t>Katarzyna Lis – Sales Director</t>
        </is>
      </c>
      <c r="I52" s="14" t="inlineStr">
        <is>
          <t>Karolina Bąk</t>
        </is>
      </c>
      <c r="J52" s="14" t="inlineStr">
        <is>
          <t>AST-0050</t>
        </is>
      </c>
      <c r="K52" s="14" t="inlineStr">
        <is>
          <t>Confidential</t>
        </is>
      </c>
      <c r="L52" s="14" t="inlineStr">
        <is>
          <t>Yes – customers</t>
        </is>
      </c>
      <c r="M52" s="14" t="inlineStr">
        <is>
          <t>High</t>
        </is>
      </c>
      <c r="N52" s="14" t="inlineStr">
        <is>
          <t>24 h</t>
        </is>
      </c>
      <c r="O52" s="14" t="inlineStr">
        <is>
          <t>24 h</t>
        </is>
      </c>
      <c r="P52" s="14" t="inlineStr">
        <is>
          <t>Daily API export to S3</t>
        </is>
      </c>
      <c r="Q52" s="14" t="inlineStr">
        <is>
          <t>Cloud Monitoring</t>
        </is>
      </c>
      <c r="R52" s="14" t="inlineStr">
        <is>
          <t>Google Cloud IAM + MFA</t>
        </is>
      </c>
      <c r="S52" s="15" t="n"/>
      <c r="T52" s="14" t="inlineStr">
        <is>
          <t>In use</t>
        </is>
      </c>
      <c r="U52" s="16" t="n">
        <v>18700</v>
      </c>
      <c r="V52" s="15" t="n">
        <v>46154</v>
      </c>
      <c r="W52" s="15" t="n">
        <v>46246</v>
      </c>
      <c r="X52" s="14" t="inlineStr">
        <is>
          <t>Copy of ERP and B2B portal data – customer data lives here too</t>
        </is>
      </c>
    </row>
    <row r="53">
      <c r="A53" s="17" t="inlineStr">
        <is>
          <t>AST-0052</t>
        </is>
      </c>
      <c r="B53" s="18" t="inlineStr">
        <is>
          <t>Cloud Storage – nordvent-datalake-eu</t>
        </is>
      </c>
      <c r="C53" s="18" t="inlineStr">
        <is>
          <t>Data store</t>
        </is>
      </c>
      <c r="D53" s="18" t="inlineStr">
        <is>
          <t>Data</t>
        </is>
      </c>
      <c r="E53" s="18" t="inlineStr">
        <is>
          <t>Production</t>
        </is>
      </c>
      <c r="F53" s="18" t="inlineStr">
        <is>
          <t>GCP – europe-west4</t>
        </is>
      </c>
      <c r="G53" s="18" t="inlineStr">
        <is>
          <t>6,2 TB · pliki źródłowe do BigQuery</t>
        </is>
      </c>
      <c r="H53" s="18" t="inlineStr">
        <is>
          <t>Katarzyna Lis – Sales Director</t>
        </is>
      </c>
      <c r="I53" s="18" t="inlineStr">
        <is>
          <t>Karolina Bąk</t>
        </is>
      </c>
      <c r="J53" s="18" t="inlineStr">
        <is>
          <t>AST-0050</t>
        </is>
      </c>
      <c r="K53" s="18" t="inlineStr">
        <is>
          <t>Confidential</t>
        </is>
      </c>
      <c r="L53" s="18" t="inlineStr">
        <is>
          <t>Yes – customers</t>
        </is>
      </c>
      <c r="M53" s="18" t="inlineStr">
        <is>
          <t>Medium</t>
        </is>
      </c>
      <c r="N53" s="18" t="inlineStr">
        <is>
          <t>24 h</t>
        </is>
      </c>
      <c r="O53" s="18" t="inlineStr">
        <is>
          <t>24 h</t>
        </is>
      </c>
      <c r="P53" s="18" t="inlineStr">
        <is>
          <t>Versioning + replication to Glacier</t>
        </is>
      </c>
      <c r="Q53" s="18" t="inlineStr">
        <is>
          <t>Cloud Monitoring</t>
        </is>
      </c>
      <c r="R53" s="18" t="inlineStr">
        <is>
          <t>Google Cloud IAM + MFA</t>
        </is>
      </c>
      <c r="S53" s="19" t="n"/>
      <c r="T53" s="18" t="inlineStr">
        <is>
          <t>In use</t>
        </is>
      </c>
      <c r="U53" s="20" t="n">
        <v>4100</v>
      </c>
      <c r="V53" s="19" t="n">
        <v>46154</v>
      </c>
      <c r="W53" s="19" t="n">
        <v>46246</v>
      </c>
      <c r="X53" s="18" t="inlineStr">
        <is>
          <t>Lifecycle rule: archive after 90 days</t>
        </is>
      </c>
    </row>
    <row r="54">
      <c r="A54" s="13" t="inlineStr">
        <is>
          <t>AST-0053</t>
        </is>
      </c>
      <c r="B54" s="14" t="inlineStr">
        <is>
          <t>Looker Studio – raporty zarządcze</t>
        </is>
      </c>
      <c r="C54" s="14" t="inlineStr">
        <is>
          <t>SaaS service</t>
        </is>
      </c>
      <c r="D54" s="14" t="inlineStr">
        <is>
          <t>Application</t>
        </is>
      </c>
      <c r="E54" s="14" t="inlineStr">
        <is>
          <t>Production</t>
        </is>
      </c>
      <c r="F54" s="14" t="inlineStr">
        <is>
          <t>GCP – europe-west4</t>
        </is>
      </c>
      <c r="G54" s="14" t="inlineStr">
        <is>
          <t>11 raportów · odbiorcy: zarząd, sprzedaż</t>
        </is>
      </c>
      <c r="H54" s="14" t="inlineStr">
        <is>
          <t>Katarzyna Lis – Sales Director</t>
        </is>
      </c>
      <c r="I54" s="14" t="inlineStr">
        <is>
          <t>Karolina Bąk</t>
        </is>
      </c>
      <c r="J54" s="14" t="inlineStr">
        <is>
          <t>AST-0051</t>
        </is>
      </c>
      <c r="K54" s="14" t="inlineStr">
        <is>
          <t>Confidential</t>
        </is>
      </c>
      <c r="L54" s="14" t="inlineStr">
        <is>
          <t>No</t>
        </is>
      </c>
      <c r="M54" s="14" t="inlineStr">
        <is>
          <t>Medium</t>
        </is>
      </c>
      <c r="N54" s="14" t="inlineStr">
        <is>
          <t>3 dni</t>
        </is>
      </c>
      <c r="O54" s="14" t="inlineStr">
        <is>
          <t>n/a</t>
        </is>
      </c>
      <c r="P54" s="14" t="inlineStr">
        <is>
          <t>Monthly export from vendor console</t>
        </is>
      </c>
      <c r="Q54" s="14" t="inlineStr">
        <is>
          <t>None</t>
        </is>
      </c>
      <c r="R54" s="14" t="inlineStr">
        <is>
          <t>Google Cloud IAM + MFA</t>
        </is>
      </c>
      <c r="S54" s="15" t="n"/>
      <c r="T54" s="14" t="inlineStr">
        <is>
          <t>In use</t>
        </is>
      </c>
      <c r="U54" s="16" t="n"/>
      <c r="V54" s="15" t="n">
        <v>46154</v>
      </c>
      <c r="W54" s="15" t="n">
        <v>46246</v>
      </c>
      <c r="X54" s="14" t="inlineStr">
        <is>
          <t>External shares reviewed during the access audit</t>
        </is>
      </c>
    </row>
    <row r="55">
      <c r="A55" s="17" t="inlineStr">
        <is>
          <t>AST-0054</t>
        </is>
      </c>
      <c r="B55" s="18" t="inlineStr">
        <is>
          <t>Google Analytics 4 + Tag Manager</t>
        </is>
      </c>
      <c r="C55" s="18" t="inlineStr">
        <is>
          <t>SaaS service</t>
        </is>
      </c>
      <c r="D55" s="18" t="inlineStr">
        <is>
          <t>Data</t>
        </is>
      </c>
      <c r="E55" s="18" t="inlineStr">
        <is>
          <t>Production</t>
        </is>
      </c>
      <c r="F55" s="18" t="inlineStr">
        <is>
          <t>GCP – europe-west4</t>
        </is>
      </c>
      <c r="G55" s="18" t="inlineStr">
        <is>
          <t>Property 412889201 · nordvent.pl</t>
        </is>
      </c>
      <c r="H55" s="18" t="inlineStr">
        <is>
          <t>Piotr Adamczyk – Marketing Manager</t>
        </is>
      </c>
      <c r="I55" s="18" t="inlineStr">
        <is>
          <t>Karolina Bąk</t>
        </is>
      </c>
      <c r="J55" s="18" t="inlineStr"/>
      <c r="K55" s="18" t="inlineStr">
        <is>
          <t>Internal</t>
        </is>
      </c>
      <c r="L55" s="18" t="inlineStr">
        <is>
          <t>Yes – customers</t>
        </is>
      </c>
      <c r="M55" s="18" t="inlineStr">
        <is>
          <t>Low</t>
        </is>
      </c>
      <c r="N55" s="18" t="inlineStr">
        <is>
          <t>5 dni</t>
        </is>
      </c>
      <c r="O55" s="18" t="inlineStr">
        <is>
          <t>n/a</t>
        </is>
      </c>
      <c r="P55" s="18" t="inlineStr">
        <is>
          <t>Vendor side only</t>
        </is>
      </c>
      <c r="Q55" s="18" t="inlineStr">
        <is>
          <t>None</t>
        </is>
      </c>
      <c r="R55" s="18" t="inlineStr">
        <is>
          <t>Google Cloud IAM + MFA</t>
        </is>
      </c>
      <c r="S55" s="19" t="n"/>
      <c r="T55" s="18" t="inlineStr">
        <is>
          <t>In use</t>
        </is>
      </c>
      <c r="U55" s="20" t="n"/>
      <c r="V55" s="19" t="n">
        <v>46154</v>
      </c>
      <c r="W55" s="19" t="n">
        <v>46246</v>
      </c>
      <c r="X55" s="18" t="inlineStr">
        <is>
          <t>Consent from the CMP banner; 14-month event retention</t>
        </is>
      </c>
    </row>
    <row r="56">
      <c r="A56" s="13" t="inlineStr">
        <is>
          <t>AST-0055</t>
        </is>
      </c>
      <c r="B56" s="14" t="inlineStr">
        <is>
          <t>Konto serwisowe bi-loader@…gserviceaccount.com</t>
        </is>
      </c>
      <c r="C56" s="14" t="inlineStr">
        <is>
          <t>Identity and access</t>
        </is>
      </c>
      <c r="D56" s="14" t="inlineStr">
        <is>
          <t>Identity</t>
        </is>
      </c>
      <c r="E56" s="14" t="inlineStr">
        <is>
          <t>Production</t>
        </is>
      </c>
      <c r="F56" s="14" t="inlineStr">
        <is>
          <t>GCP – europe-west4</t>
        </is>
      </c>
      <c r="G56" s="14" t="inlineStr">
        <is>
          <t>Rola BigQuery Data Editor · klucz JSON</t>
        </is>
      </c>
      <c r="H56" s="14" t="inlineStr">
        <is>
          <t>Tomasz Górski – IT Manager</t>
        </is>
      </c>
      <c r="I56" s="14" t="inlineStr">
        <is>
          <t>Karolina Bąk</t>
        </is>
      </c>
      <c r="J56" s="14" t="inlineStr">
        <is>
          <t>AST-0050</t>
        </is>
      </c>
      <c r="K56" s="14" t="inlineStr">
        <is>
          <t>Strictly confidential</t>
        </is>
      </c>
      <c r="L56" s="14" t="inlineStr">
        <is>
          <t>No</t>
        </is>
      </c>
      <c r="M56" s="14" t="inlineStr">
        <is>
          <t>High</t>
        </is>
      </c>
      <c r="N56" s="14" t="inlineStr">
        <is>
          <t>8 h</t>
        </is>
      </c>
      <c r="O56" s="14" t="inlineStr">
        <is>
          <t>n/a</t>
        </is>
      </c>
      <c r="P56" s="14" t="inlineStr">
        <is>
          <t>Config in GitLab (on every change)</t>
        </is>
      </c>
      <c r="Q56" s="14" t="inlineStr">
        <is>
          <t>Cloud Monitoring</t>
        </is>
      </c>
      <c r="R56" s="14" t="inlineStr">
        <is>
          <t>Service account, key in Key Vault</t>
        </is>
      </c>
      <c r="S56" s="15" t="n">
        <v>46356</v>
      </c>
      <c r="T56" s="14" t="inlineStr">
        <is>
          <t>In use</t>
        </is>
      </c>
      <c r="U56" s="16" t="n"/>
      <c r="V56" s="15" t="n">
        <v>46154</v>
      </c>
      <c r="W56" s="15" t="n">
        <v>46246</v>
      </c>
      <c r="X56" s="14" t="inlineStr">
        <is>
          <t>JSON key older than 12 months – rotation scheduled</t>
        </is>
      </c>
    </row>
    <row r="57">
      <c r="A57" s="17" t="inlineStr">
        <is>
          <t>AST-0056</t>
        </is>
      </c>
      <c r="B57" s="18" t="inlineStr">
        <is>
          <t>Google Search Console + Google Ads</t>
        </is>
      </c>
      <c r="C57" s="18" t="inlineStr">
        <is>
          <t>SaaS service</t>
        </is>
      </c>
      <c r="D57" s="18" t="inlineStr">
        <is>
          <t>Application</t>
        </is>
      </c>
      <c r="E57" s="18" t="inlineStr">
        <is>
          <t>Production</t>
        </is>
      </c>
      <c r="F57" s="18" t="inlineStr">
        <is>
          <t>SaaS – USA</t>
        </is>
      </c>
      <c r="G57" s="18" t="inlineStr">
        <is>
          <t>nordvent.pl, nordvent.eu · konto MCC</t>
        </is>
      </c>
      <c r="H57" s="18" t="inlineStr">
        <is>
          <t>Piotr Adamczyk – Marketing Manager</t>
        </is>
      </c>
      <c r="I57" s="18" t="inlineStr">
        <is>
          <t>Agencja Adverto Sp. z o.o.</t>
        </is>
      </c>
      <c r="J57" s="18" t="inlineStr"/>
      <c r="K57" s="18" t="inlineStr">
        <is>
          <t>Internal</t>
        </is>
      </c>
      <c r="L57" s="18" t="inlineStr">
        <is>
          <t>No</t>
        </is>
      </c>
      <c r="M57" s="18" t="inlineStr">
        <is>
          <t>Low</t>
        </is>
      </c>
      <c r="N57" s="18" t="inlineStr">
        <is>
          <t>5 dni</t>
        </is>
      </c>
      <c r="O57" s="18" t="inlineStr">
        <is>
          <t>n/a</t>
        </is>
      </c>
      <c r="P57" s="18" t="inlineStr">
        <is>
          <t>None</t>
        </is>
      </c>
      <c r="Q57" s="18" t="inlineStr">
        <is>
          <t>None</t>
        </is>
      </c>
      <c r="R57" s="18" t="inlineStr">
        <is>
          <t>Shared account – to be eliminated</t>
        </is>
      </c>
      <c r="S57" s="19" t="n"/>
      <c r="T57" s="18" t="inlineStr">
        <is>
          <t>In use</t>
        </is>
      </c>
      <c r="U57" s="20" t="n"/>
      <c r="V57" s="19" t="n">
        <v>46154</v>
      </c>
      <c r="W57" s="19" t="n">
        <v>46246</v>
      </c>
      <c r="X57" s="18" t="inlineStr">
        <is>
          <t>Agency access to be revoked when the contract ends</t>
        </is>
      </c>
    </row>
    <row r="58">
      <c r="A58" s="13" t="inlineStr">
        <is>
          <t>AST-0057</t>
        </is>
      </c>
      <c r="B58" s="14" t="inlineStr">
        <is>
          <t>Serwer dedykowany OVH – ovh-app-01</t>
        </is>
      </c>
      <c r="C58" s="14" t="inlineStr">
        <is>
          <t>Physical server</t>
        </is>
      </c>
      <c r="D58" s="14" t="inlineStr">
        <is>
          <t>Infrastructure</t>
        </is>
      </c>
      <c r="E58" s="14" t="inlineStr">
        <is>
          <t>Production</t>
        </is>
      </c>
      <c r="F58" s="14" t="inlineStr">
        <is>
          <t>OVHcloud – Gravelines (GRA)</t>
        </is>
      </c>
      <c r="G58" s="14" t="inlineStr">
        <is>
          <t>Advance-2 Gen2 · Debian 12 · Docker 27</t>
        </is>
      </c>
      <c r="H58" s="14" t="inlineStr">
        <is>
          <t>Tomasz Górski – IT Manager</t>
        </is>
      </c>
      <c r="I58" s="14" t="inlineStr">
        <is>
          <t>Michał Kaczmarek</t>
        </is>
      </c>
      <c r="J58" s="14" t="inlineStr"/>
      <c r="K58" s="14" t="inlineStr">
        <is>
          <t>Confidential</t>
        </is>
      </c>
      <c r="L58" s="14" t="inlineStr">
        <is>
          <t>Yes – employees</t>
        </is>
      </c>
      <c r="M58" s="14" t="inlineStr">
        <is>
          <t>High</t>
        </is>
      </c>
      <c r="N58" s="14" t="inlineStr">
        <is>
          <t>8 h</t>
        </is>
      </c>
      <c r="O58" s="14" t="inlineStr">
        <is>
          <t>24 h</t>
        </is>
      </c>
      <c r="P58" s="14" t="inlineStr">
        <is>
          <t>Nightly dump to OVH Object Storage, 30 days</t>
        </is>
      </c>
      <c r="Q58" s="14" t="inlineStr">
        <is>
          <t>Zabbix + Grafana</t>
        </is>
      </c>
      <c r="R58" s="14" t="inlineStr">
        <is>
          <t>SSH key via bastion</t>
        </is>
      </c>
      <c r="S58" s="15" t="n">
        <v>46904</v>
      </c>
      <c r="T58" s="14" t="inlineStr">
        <is>
          <t>In use</t>
        </is>
      </c>
      <c r="U58" s="16" t="n">
        <v>7080</v>
      </c>
      <c r="V58" s="15" t="n">
        <v>46217</v>
      </c>
      <c r="W58" s="15" t="n">
        <v>46401</v>
      </c>
      <c r="X58" s="14" t="inlineStr">
        <is>
          <t>Host for every internal IT tool</t>
        </is>
      </c>
    </row>
    <row r="59">
      <c r="A59" s="17" t="inlineStr">
        <is>
          <t>AST-0058</t>
        </is>
      </c>
      <c r="B59" s="18" t="inlineStr">
        <is>
          <t>Serwer dedykowany OVH – ovh-app-02</t>
        </is>
      </c>
      <c r="C59" s="18" t="inlineStr">
        <is>
          <t>Physical server</t>
        </is>
      </c>
      <c r="D59" s="18" t="inlineStr">
        <is>
          <t>Infrastructure</t>
        </is>
      </c>
      <c r="E59" s="18" t="inlineStr">
        <is>
          <t>Pre-production</t>
        </is>
      </c>
      <c r="F59" s="18" t="inlineStr">
        <is>
          <t>OVHcloud – Roubaix (RBX)</t>
        </is>
      </c>
      <c r="G59" s="18" t="inlineStr">
        <is>
          <t>Rise-1 · Ubuntu 20.04 LTS · Docker 24</t>
        </is>
      </c>
      <c r="H59" s="18" t="inlineStr">
        <is>
          <t>Tomasz Górski – IT Manager</t>
        </is>
      </c>
      <c r="I59" s="18" t="inlineStr">
        <is>
          <t>Michał Kaczmarek</t>
        </is>
      </c>
      <c r="J59" s="18" t="inlineStr"/>
      <c r="K59" s="18" t="inlineStr">
        <is>
          <t>Internal</t>
        </is>
      </c>
      <c r="L59" s="18" t="inlineStr">
        <is>
          <t>No</t>
        </is>
      </c>
      <c r="M59" s="18" t="inlineStr">
        <is>
          <t>Medium</t>
        </is>
      </c>
      <c r="N59" s="18" t="inlineStr">
        <is>
          <t>3 dni</t>
        </is>
      </c>
      <c r="O59" s="18" t="inlineStr">
        <is>
          <t>7 dni</t>
        </is>
      </c>
      <c r="P59" s="18" t="inlineStr">
        <is>
          <t>None</t>
        </is>
      </c>
      <c r="Q59" s="18" t="inlineStr">
        <is>
          <t>Uptime Kuma + Grafana</t>
        </is>
      </c>
      <c r="R59" s="18" t="inlineStr">
        <is>
          <t>SSH key via bastion</t>
        </is>
      </c>
      <c r="S59" s="19" t="n">
        <v>45808</v>
      </c>
      <c r="T59" s="18" t="inlineStr">
        <is>
          <t>In use</t>
        </is>
      </c>
      <c r="U59" s="20" t="n">
        <v>3240</v>
      </c>
      <c r="V59" s="19" t="n">
        <v>46098</v>
      </c>
      <c r="W59" s="19" t="n">
        <v>46190</v>
      </c>
      <c r="X59" s="18" t="inlineStr">
        <is>
          <t>OS past EOL and review overdue – migrate to Debian</t>
        </is>
      </c>
    </row>
    <row r="60">
      <c r="A60" s="13" t="inlineStr">
        <is>
          <t>AST-0059</t>
        </is>
      </c>
      <c r="B60" s="14" t="inlineStr">
        <is>
          <t>Kontener: Traefik v3 (reverse proxy, TLS)</t>
        </is>
      </c>
      <c r="C60" s="14" t="inlineStr">
        <is>
          <t>Container / service</t>
        </is>
      </c>
      <c r="D60" s="14" t="inlineStr">
        <is>
          <t>Network</t>
        </is>
      </c>
      <c r="E60" s="14" t="inlineStr">
        <is>
          <t>Production</t>
        </is>
      </c>
      <c r="F60" s="14" t="inlineStr">
        <is>
          <t>OVHcloud – Gravelines (GRA)</t>
        </is>
      </c>
      <c r="G60" s="14" t="inlineStr">
        <is>
          <t>traefik:v3.1 · 14 tras · ACME DNS-01</t>
        </is>
      </c>
      <c r="H60" s="14" t="inlineStr">
        <is>
          <t>Tomasz Górski – IT Manager</t>
        </is>
      </c>
      <c r="I60" s="14" t="inlineStr">
        <is>
          <t>Michał Kaczmarek</t>
        </is>
      </c>
      <c r="J60" s="14" t="inlineStr">
        <is>
          <t>AST-0057</t>
        </is>
      </c>
      <c r="K60" s="14" t="inlineStr">
        <is>
          <t>Internal</t>
        </is>
      </c>
      <c r="L60" s="14" t="inlineStr">
        <is>
          <t>No</t>
        </is>
      </c>
      <c r="M60" s="14" t="inlineStr">
        <is>
          <t>High</t>
        </is>
      </c>
      <c r="N60" s="14" t="inlineStr">
        <is>
          <t>2 h</t>
        </is>
      </c>
      <c r="O60" s="14" t="inlineStr">
        <is>
          <t>24 h</t>
        </is>
      </c>
      <c r="P60" s="14" t="inlineStr">
        <is>
          <t>Config in GitLab (on every change)</t>
        </is>
      </c>
      <c r="Q60" s="14" t="inlineStr">
        <is>
          <t>Zabbix + Grafana</t>
        </is>
      </c>
      <c r="R60" s="14" t="inlineStr">
        <is>
          <t>SSH key via bastion</t>
        </is>
      </c>
      <c r="S60" s="15" t="n"/>
      <c r="T60" s="14" t="inlineStr">
        <is>
          <t>In use</t>
        </is>
      </c>
      <c r="U60" s="16" t="n"/>
      <c r="V60" s="15" t="n">
        <v>46217</v>
      </c>
      <c r="W60" s="15" t="n">
        <v>46401</v>
      </c>
      <c r="X60" s="14" t="inlineStr">
        <is>
          <t>Renews every Let's Encrypt certificate automatically</t>
        </is>
      </c>
    </row>
    <row r="61">
      <c r="A61" s="17" t="inlineStr">
        <is>
          <t>AST-0060</t>
        </is>
      </c>
      <c r="B61" s="18" t="inlineStr">
        <is>
          <t>Kontener: GitLab CE</t>
        </is>
      </c>
      <c r="C61" s="18" t="inlineStr">
        <is>
          <t>Container / service</t>
        </is>
      </c>
      <c r="D61" s="18" t="inlineStr">
        <is>
          <t>Application</t>
        </is>
      </c>
      <c r="E61" s="18" t="inlineStr">
        <is>
          <t>Production</t>
        </is>
      </c>
      <c r="F61" s="18" t="inlineStr">
        <is>
          <t>OVHcloud – Gravelines (GRA)</t>
        </is>
      </c>
      <c r="G61" s="18" t="inlineStr">
        <is>
          <t>gitlab/gitlab-ce:17.4 · 61 repozytoriów</t>
        </is>
      </c>
      <c r="H61" s="18" t="inlineStr">
        <is>
          <t>Tomasz Górski – IT Manager</t>
        </is>
      </c>
      <c r="I61" s="18" t="inlineStr">
        <is>
          <t>Michał Kaczmarek</t>
        </is>
      </c>
      <c r="J61" s="18" t="inlineStr">
        <is>
          <t>AST-0057, AST-0067</t>
        </is>
      </c>
      <c r="K61" s="18" t="inlineStr">
        <is>
          <t>Strictly confidential</t>
        </is>
      </c>
      <c r="L61" s="18" t="inlineStr">
        <is>
          <t>Yes – employees</t>
        </is>
      </c>
      <c r="M61" s="18" t="inlineStr">
        <is>
          <t>Critical</t>
        </is>
      </c>
      <c r="N61" s="18" t="inlineStr">
        <is>
          <t>4 h</t>
        </is>
      </c>
      <c r="O61" s="18" t="inlineStr">
        <is>
          <t>24 h</t>
        </is>
      </c>
      <c r="P61" s="18" t="inlineStr">
        <is>
          <t>Nightly dump to OVH Object Storage, 30 days</t>
        </is>
      </c>
      <c r="Q61" s="18" t="inlineStr">
        <is>
          <t>Zabbix + Grafana</t>
        </is>
      </c>
      <c r="R61" s="18" t="inlineStr">
        <is>
          <t>SSO from Entra ID + MFA</t>
        </is>
      </c>
      <c r="S61" s="19" t="n"/>
      <c r="T61" s="18" t="inlineStr">
        <is>
          <t>In use</t>
        </is>
      </c>
      <c r="U61" s="20" t="n"/>
      <c r="V61" s="19" t="n">
        <v>46217</v>
      </c>
      <c r="W61" s="19" t="n">
        <v>46401</v>
      </c>
      <c r="X61" s="18" t="inlineStr">
        <is>
          <t>All company code, pipelines and infrastructure as code</t>
        </is>
      </c>
    </row>
    <row r="62">
      <c r="A62" s="13" t="inlineStr">
        <is>
          <t>AST-0061</t>
        </is>
      </c>
      <c r="B62" s="14" t="inlineStr">
        <is>
          <t>Kontener: GitLab Runner</t>
        </is>
      </c>
      <c r="C62" s="14" t="inlineStr">
        <is>
          <t>Container / service</t>
        </is>
      </c>
      <c r="D62" s="14" t="inlineStr">
        <is>
          <t>Platform</t>
        </is>
      </c>
      <c r="E62" s="14" t="inlineStr">
        <is>
          <t>Production</t>
        </is>
      </c>
      <c r="F62" s="14" t="inlineStr">
        <is>
          <t>OVHcloud – Gravelines (GRA)</t>
        </is>
      </c>
      <c r="G62" s="14" t="inlineStr">
        <is>
          <t>gitlab-runner:17.4 · 3 równoległe zadania</t>
        </is>
      </c>
      <c r="H62" s="14" t="inlineStr">
        <is>
          <t>Tomasz Górski – IT Manager</t>
        </is>
      </c>
      <c r="I62" s="14" t="inlineStr">
        <is>
          <t>Michał Kaczmarek</t>
        </is>
      </c>
      <c r="J62" s="14" t="inlineStr">
        <is>
          <t>AST-0060</t>
        </is>
      </c>
      <c r="K62" s="14" t="inlineStr">
        <is>
          <t>Confidential</t>
        </is>
      </c>
      <c r="L62" s="14" t="inlineStr">
        <is>
          <t>No</t>
        </is>
      </c>
      <c r="M62" s="14" t="inlineStr">
        <is>
          <t>High</t>
        </is>
      </c>
      <c r="N62" s="14" t="inlineStr">
        <is>
          <t>8 h</t>
        </is>
      </c>
      <c r="O62" s="14" t="inlineStr">
        <is>
          <t>n/a</t>
        </is>
      </c>
      <c r="P62" s="14" t="inlineStr">
        <is>
          <t>Config in GitLab (on every change)</t>
        </is>
      </c>
      <c r="Q62" s="14" t="inlineStr">
        <is>
          <t>Zabbix + Grafana</t>
        </is>
      </c>
      <c r="R62" s="14" t="inlineStr">
        <is>
          <t>SSH key via bastion</t>
        </is>
      </c>
      <c r="S62" s="15" t="n"/>
      <c r="T62" s="14" t="inlineStr">
        <is>
          <t>In use</t>
        </is>
      </c>
      <c r="U62" s="16" t="n"/>
      <c r="V62" s="15" t="n">
        <v>46217</v>
      </c>
      <c r="W62" s="15" t="n">
        <v>46401</v>
      </c>
      <c r="X62" s="14" t="inlineStr">
        <is>
          <t>Holds AWS deploy tokens – treated as a production system</t>
        </is>
      </c>
    </row>
    <row r="63">
      <c r="A63" s="17" t="inlineStr">
        <is>
          <t>AST-0062</t>
        </is>
      </c>
      <c r="B63" s="18" t="inlineStr">
        <is>
          <t>Kontener: Zabbix 7.0</t>
        </is>
      </c>
      <c r="C63" s="18" t="inlineStr">
        <is>
          <t>Container / service</t>
        </is>
      </c>
      <c r="D63" s="18" t="inlineStr">
        <is>
          <t>Application</t>
        </is>
      </c>
      <c r="E63" s="18" t="inlineStr">
        <is>
          <t>Production</t>
        </is>
      </c>
      <c r="F63" s="18" t="inlineStr">
        <is>
          <t>OVHcloud – Gravelines (GRA)</t>
        </is>
      </c>
      <c r="G63" s="18" t="inlineStr">
        <is>
          <t>zabbix-server-pgsql:7.0 · 212 hostów</t>
        </is>
      </c>
      <c r="H63" s="18" t="inlineStr">
        <is>
          <t>Tomasz Górski – IT Manager</t>
        </is>
      </c>
      <c r="I63" s="18" t="inlineStr">
        <is>
          <t>Paweł Nowak</t>
        </is>
      </c>
      <c r="J63" s="18" t="inlineStr">
        <is>
          <t>AST-0057, AST-0067</t>
        </is>
      </c>
      <c r="K63" s="18" t="inlineStr">
        <is>
          <t>Internal</t>
        </is>
      </c>
      <c r="L63" s="18" t="inlineStr">
        <is>
          <t>No</t>
        </is>
      </c>
      <c r="M63" s="18" t="inlineStr">
        <is>
          <t>High</t>
        </is>
      </c>
      <c r="N63" s="18" t="inlineStr">
        <is>
          <t>4 h</t>
        </is>
      </c>
      <c r="O63" s="18" t="inlineStr">
        <is>
          <t>24 h</t>
        </is>
      </c>
      <c r="P63" s="18" t="inlineStr">
        <is>
          <t>Nightly dump to OVH Object Storage, 30 days</t>
        </is>
      </c>
      <c r="Q63" s="18" t="inlineStr">
        <is>
          <t>Uptime Kuma + Grafana</t>
        </is>
      </c>
      <c r="R63" s="18" t="inlineStr">
        <is>
          <t>SSO from Entra ID + MFA</t>
        </is>
      </c>
      <c r="S63" s="19" t="n"/>
      <c r="T63" s="18" t="inlineStr">
        <is>
          <t>In use</t>
        </is>
      </c>
      <c r="U63" s="20" t="n"/>
      <c r="V63" s="19" t="n">
        <v>46217</v>
      </c>
      <c r="W63" s="19" t="n">
        <v>46401</v>
      </c>
      <c r="X63" s="18" t="inlineStr">
        <is>
          <t>Monitoring the monitor: a separate Uptime Kuma watches Zabbix</t>
        </is>
      </c>
    </row>
    <row r="64">
      <c r="A64" s="13" t="inlineStr">
        <is>
          <t>AST-0063</t>
        </is>
      </c>
      <c r="B64" s="14" t="inlineStr">
        <is>
          <t>Kontener: Grafana + Loki</t>
        </is>
      </c>
      <c r="C64" s="14" t="inlineStr">
        <is>
          <t>Container / service</t>
        </is>
      </c>
      <c r="D64" s="14" t="inlineStr">
        <is>
          <t>Application</t>
        </is>
      </c>
      <c r="E64" s="14" t="inlineStr">
        <is>
          <t>Production</t>
        </is>
      </c>
      <c r="F64" s="14" t="inlineStr">
        <is>
          <t>OVHcloud – Gravelines (GRA)</t>
        </is>
      </c>
      <c r="G64" s="14" t="inlineStr">
        <is>
          <t>grafana:11.2 · loki:3.1 · 30 dni logów</t>
        </is>
      </c>
      <c r="H64" s="14" t="inlineStr">
        <is>
          <t>Tomasz Górski – IT Manager</t>
        </is>
      </c>
      <c r="I64" s="14" t="inlineStr">
        <is>
          <t>Paweł Nowak</t>
        </is>
      </c>
      <c r="J64" s="14" t="inlineStr">
        <is>
          <t>AST-0057</t>
        </is>
      </c>
      <c r="K64" s="14" t="inlineStr">
        <is>
          <t>Internal</t>
        </is>
      </c>
      <c r="L64" s="14" t="inlineStr">
        <is>
          <t>No</t>
        </is>
      </c>
      <c r="M64" s="14" t="inlineStr">
        <is>
          <t>Medium</t>
        </is>
      </c>
      <c r="N64" s="14" t="inlineStr">
        <is>
          <t>8 h</t>
        </is>
      </c>
      <c r="O64" s="14" t="inlineStr">
        <is>
          <t>24 h</t>
        </is>
      </c>
      <c r="P64" s="14" t="inlineStr">
        <is>
          <t>Nightly dump to OVH Object Storage, 30 days</t>
        </is>
      </c>
      <c r="Q64" s="14" t="inlineStr">
        <is>
          <t>Uptime Kuma + Grafana</t>
        </is>
      </c>
      <c r="R64" s="14" t="inlineStr">
        <is>
          <t>SSO from Entra ID + MFA</t>
        </is>
      </c>
      <c r="S64" s="15" t="n"/>
      <c r="T64" s="14" t="inlineStr">
        <is>
          <t>In use</t>
        </is>
      </c>
      <c r="U64" s="16" t="n"/>
      <c r="V64" s="15" t="n">
        <v>46217</v>
      </c>
      <c r="W64" s="15" t="n">
        <v>46401</v>
      </c>
      <c r="X64" s="14" t="inlineStr">
        <is>
          <t>Logs from ECS and the OVH servers in one place</t>
        </is>
      </c>
    </row>
    <row r="65">
      <c r="A65" s="17" t="inlineStr">
        <is>
          <t>AST-0064</t>
        </is>
      </c>
      <c r="B65" s="18" t="inlineStr">
        <is>
          <t>Kontener: Vaultwarden (menedżer haseł)</t>
        </is>
      </c>
      <c r="C65" s="18" t="inlineStr">
        <is>
          <t>Container / service</t>
        </is>
      </c>
      <c r="D65" s="18" t="inlineStr">
        <is>
          <t>Identity</t>
        </is>
      </c>
      <c r="E65" s="18" t="inlineStr">
        <is>
          <t>Production</t>
        </is>
      </c>
      <c r="F65" s="18" t="inlineStr">
        <is>
          <t>OVHcloud – Gravelines (GRA)</t>
        </is>
      </c>
      <c r="G65" s="18" t="inlineStr">
        <is>
          <t>vaultwarden:1.32 · 74 użytkowników</t>
        </is>
      </c>
      <c r="H65" s="18" t="inlineStr">
        <is>
          <t>Tomasz Górski – IT Manager</t>
        </is>
      </c>
      <c r="I65" s="18" t="inlineStr">
        <is>
          <t>Paweł Nowak</t>
        </is>
      </c>
      <c r="J65" s="18" t="inlineStr">
        <is>
          <t>AST-0057</t>
        </is>
      </c>
      <c r="K65" s="18" t="inlineStr">
        <is>
          <t>Strictly confidential</t>
        </is>
      </c>
      <c r="L65" s="18" t="inlineStr">
        <is>
          <t>Yes – employees</t>
        </is>
      </c>
      <c r="M65" s="18" t="inlineStr">
        <is>
          <t>Critical</t>
        </is>
      </c>
      <c r="N65" s="18" t="inlineStr">
        <is>
          <t>2 h</t>
        </is>
      </c>
      <c r="O65" s="18" t="inlineStr">
        <is>
          <t>24 h</t>
        </is>
      </c>
      <c r="P65" s="18" t="inlineStr">
        <is>
          <t>Nightly dump to OVH Object Storage, 30 days</t>
        </is>
      </c>
      <c r="Q65" s="18" t="inlineStr">
        <is>
          <t>Uptime Kuma + Grafana</t>
        </is>
      </c>
      <c r="R65" s="18" t="inlineStr">
        <is>
          <t>Vaultwarden + MFA</t>
        </is>
      </c>
      <c r="S65" s="19" t="n"/>
      <c r="T65" s="18" t="inlineStr">
        <is>
          <t>In use</t>
        </is>
      </c>
      <c r="U65" s="20" t="n"/>
      <c r="V65" s="19" t="n">
        <v>46217</v>
      </c>
      <c r="W65" s="19" t="n">
        <v>46401</v>
      </c>
      <c r="X65" s="18" t="inlineStr">
        <is>
          <t>Keys to the rest of the company – backup encrypted and tested</t>
        </is>
      </c>
    </row>
    <row r="66">
      <c r="A66" s="13" t="inlineStr">
        <is>
          <t>AST-0065</t>
        </is>
      </c>
      <c r="B66" s="14" t="inlineStr">
        <is>
          <t>Kontener: n8n (automatyzacje)</t>
        </is>
      </c>
      <c r="C66" s="14" t="inlineStr">
        <is>
          <t>Container / service</t>
        </is>
      </c>
      <c r="D66" s="14" t="inlineStr">
        <is>
          <t>Application</t>
        </is>
      </c>
      <c r="E66" s="14" t="inlineStr">
        <is>
          <t>Production</t>
        </is>
      </c>
      <c r="F66" s="14" t="inlineStr">
        <is>
          <t>OVHcloud – Gravelines (GRA)</t>
        </is>
      </c>
      <c r="G66" s="14" t="inlineStr">
        <is>
          <t>n8nio/n8n:1.62 · 23 aktywne workflow</t>
        </is>
      </c>
      <c r="H66" s="14" t="inlineStr">
        <is>
          <t>Joanna Mazur – Logistics Manager</t>
        </is>
      </c>
      <c r="I66" s="14" t="inlineStr">
        <is>
          <t>Michał Kaczmarek</t>
        </is>
      </c>
      <c r="J66" s="14" t="inlineStr">
        <is>
          <t>AST-0057, AST-0067</t>
        </is>
      </c>
      <c r="K66" s="14" t="inlineStr">
        <is>
          <t>Confidential</t>
        </is>
      </c>
      <c r="L66" s="14" t="inlineStr">
        <is>
          <t>Yes – business contacts</t>
        </is>
      </c>
      <c r="M66" s="14" t="inlineStr">
        <is>
          <t>High</t>
        </is>
      </c>
      <c r="N66" s="14" t="inlineStr">
        <is>
          <t>8 h</t>
        </is>
      </c>
      <c r="O66" s="14" t="inlineStr">
        <is>
          <t>24 h</t>
        </is>
      </c>
      <c r="P66" s="14" t="inlineStr">
        <is>
          <t>Nightly dump to OVH Object Storage, 30 days</t>
        </is>
      </c>
      <c r="Q66" s="14" t="inlineStr">
        <is>
          <t>Uptime Kuma + Grafana</t>
        </is>
      </c>
      <c r="R66" s="14" t="inlineStr">
        <is>
          <t>SSO from Entra ID + MFA</t>
        </is>
      </c>
      <c r="S66" s="15" t="n"/>
      <c r="T66" s="14" t="inlineStr">
        <is>
          <t>In use</t>
        </is>
      </c>
      <c r="U66" s="16" t="n"/>
      <c r="V66" s="15" t="n">
        <v>46217</v>
      </c>
      <c r="W66" s="15" t="n">
        <v>46401</v>
      </c>
      <c r="X66" s="14" t="inlineStr">
        <is>
          <t>Links ERP, WMS, HubSpot and mail – an outage stops integrations</t>
        </is>
      </c>
    </row>
    <row r="67">
      <c r="A67" s="17" t="inlineStr">
        <is>
          <t>AST-0066</t>
        </is>
      </c>
      <c r="B67" s="18" t="inlineStr">
        <is>
          <t>Kontener: Wiki.js (baza wiedzy IT)</t>
        </is>
      </c>
      <c r="C67" s="18" t="inlineStr">
        <is>
          <t>Container / service</t>
        </is>
      </c>
      <c r="D67" s="18" t="inlineStr">
        <is>
          <t>Documentation</t>
        </is>
      </c>
      <c r="E67" s="18" t="inlineStr">
        <is>
          <t>Production</t>
        </is>
      </c>
      <c r="F67" s="18" t="inlineStr">
        <is>
          <t>OVHcloud – Gravelines (GRA)</t>
        </is>
      </c>
      <c r="G67" s="18" t="inlineStr">
        <is>
          <t>requarks/wiki:2.5 · 180 stron</t>
        </is>
      </c>
      <c r="H67" s="18" t="inlineStr">
        <is>
          <t>Tomasz Górski – IT Manager</t>
        </is>
      </c>
      <c r="I67" s="18" t="inlineStr">
        <is>
          <t>Paweł Nowak</t>
        </is>
      </c>
      <c r="J67" s="18" t="inlineStr">
        <is>
          <t>AST-0057, AST-0067</t>
        </is>
      </c>
      <c r="K67" s="18" t="inlineStr">
        <is>
          <t>Confidential</t>
        </is>
      </c>
      <c r="L67" s="18" t="inlineStr">
        <is>
          <t>No</t>
        </is>
      </c>
      <c r="M67" s="18" t="inlineStr">
        <is>
          <t>Medium</t>
        </is>
      </c>
      <c r="N67" s="18" t="inlineStr">
        <is>
          <t>8 h</t>
        </is>
      </c>
      <c r="O67" s="18" t="inlineStr">
        <is>
          <t>24 h</t>
        </is>
      </c>
      <c r="P67" s="18" t="inlineStr">
        <is>
          <t>Nightly dump to OVH Object Storage, 30 days</t>
        </is>
      </c>
      <c r="Q67" s="18" t="inlineStr">
        <is>
          <t>Uptime Kuma + Grafana</t>
        </is>
      </c>
      <c r="R67" s="18" t="inlineStr">
        <is>
          <t>SSO from Entra ID + MFA</t>
        </is>
      </c>
      <c r="S67" s="19" t="n"/>
      <c r="T67" s="18" t="inlineStr">
        <is>
          <t>In use</t>
        </is>
      </c>
      <c r="U67" s="20" t="n"/>
      <c r="V67" s="19" t="n">
        <v>46217</v>
      </c>
      <c r="W67" s="19" t="n">
        <v>46401</v>
      </c>
      <c r="X67" s="18" t="inlineStr">
        <is>
          <t>Runbooks – PDF copy kept off this server (see AST-0079)</t>
        </is>
      </c>
    </row>
    <row r="68">
      <c r="A68" s="13" t="inlineStr">
        <is>
          <t>AST-0067</t>
        </is>
      </c>
      <c r="B68" s="14" t="inlineStr">
        <is>
          <t>Kontener: PostgreSQL 16 (baza narzędzi)</t>
        </is>
      </c>
      <c r="C68" s="14" t="inlineStr">
        <is>
          <t>Database</t>
        </is>
      </c>
      <c r="D68" s="14" t="inlineStr">
        <is>
          <t>Data</t>
        </is>
      </c>
      <c r="E68" s="14" t="inlineStr">
        <is>
          <t>Production</t>
        </is>
      </c>
      <c r="F68" s="14" t="inlineStr">
        <is>
          <t>OVHcloud – Gravelines (GRA)</t>
        </is>
      </c>
      <c r="G68" s="14" t="inlineStr">
        <is>
          <t>postgres:16 · bazy: gitlab, n8n, wiki, zabbix</t>
        </is>
      </c>
      <c r="H68" s="14" t="inlineStr">
        <is>
          <t>Tomasz Górski – IT Manager</t>
        </is>
      </c>
      <c r="I68" s="14" t="inlineStr">
        <is>
          <t>Michał Kaczmarek</t>
        </is>
      </c>
      <c r="J68" s="14" t="inlineStr">
        <is>
          <t>AST-0057</t>
        </is>
      </c>
      <c r="K68" s="14" t="inlineStr">
        <is>
          <t>Confidential</t>
        </is>
      </c>
      <c r="L68" s="14" t="inlineStr">
        <is>
          <t>Yes – employees</t>
        </is>
      </c>
      <c r="M68" s="14" t="inlineStr">
        <is>
          <t>High</t>
        </is>
      </c>
      <c r="N68" s="14" t="inlineStr">
        <is>
          <t>4 h</t>
        </is>
      </c>
      <c r="O68" s="14" t="inlineStr">
        <is>
          <t>24 h</t>
        </is>
      </c>
      <c r="P68" s="14" t="inlineStr">
        <is>
          <t>Nightly dump to OVH Object Storage, 30 days</t>
        </is>
      </c>
      <c r="Q68" s="14" t="inlineStr">
        <is>
          <t>Zabbix + Grafana</t>
        </is>
      </c>
      <c r="R68" s="14" t="inlineStr">
        <is>
          <t>SSH key via bastion</t>
        </is>
      </c>
      <c r="S68" s="15" t="n">
        <v>47066</v>
      </c>
      <c r="T68" s="14" t="inlineStr">
        <is>
          <t>In use</t>
        </is>
      </c>
      <c r="U68" s="16" t="n"/>
      <c r="V68" s="15" t="n">
        <v>46217</v>
      </c>
      <c r="W68" s="15" t="n">
        <v>46401</v>
      </c>
      <c r="X68" s="14" t="inlineStr">
        <is>
          <t>One database for four tools – a deliberate trade-off</t>
        </is>
      </c>
    </row>
    <row r="69">
      <c r="A69" s="17" t="inlineStr">
        <is>
          <t>AST-0068</t>
        </is>
      </c>
      <c r="B69" s="18" t="inlineStr">
        <is>
          <t>OVH Object Storage – ovh-bkp-app</t>
        </is>
      </c>
      <c r="C69" s="18" t="inlineStr">
        <is>
          <t>Data store</t>
        </is>
      </c>
      <c r="D69" s="18" t="inlineStr">
        <is>
          <t>Data</t>
        </is>
      </c>
      <c r="E69" s="18" t="inlineStr">
        <is>
          <t>Standby (DR)</t>
        </is>
      </c>
      <c r="F69" s="18" t="inlineStr">
        <is>
          <t>OVHcloud – Gravelines (GRA)</t>
        </is>
      </c>
      <c r="G69" s="18" t="inlineStr">
        <is>
          <t>Standard S3 · 2,1 TB · retencja 30 dni</t>
        </is>
      </c>
      <c r="H69" s="18" t="inlineStr">
        <is>
          <t>Tomasz Górski – IT Manager</t>
        </is>
      </c>
      <c r="I69" s="18" t="inlineStr">
        <is>
          <t>Michał Kaczmarek</t>
        </is>
      </c>
      <c r="J69" s="18" t="inlineStr">
        <is>
          <t>AST-0057</t>
        </is>
      </c>
      <c r="K69" s="18" t="inlineStr">
        <is>
          <t>Confidential</t>
        </is>
      </c>
      <c r="L69" s="18" t="inlineStr">
        <is>
          <t>Yes – employees</t>
        </is>
      </c>
      <c r="M69" s="18" t="inlineStr">
        <is>
          <t>High</t>
        </is>
      </c>
      <c r="N69" s="18" t="inlineStr">
        <is>
          <t>8 h</t>
        </is>
      </c>
      <c r="O69" s="18" t="inlineStr">
        <is>
          <t>24 h</t>
        </is>
      </c>
      <c r="P69" s="18" t="inlineStr">
        <is>
          <t>This IS the backup: S3 Object Lock, 365 days</t>
        </is>
      </c>
      <c r="Q69" s="18" t="inlineStr">
        <is>
          <t>Uptime Kuma + Grafana</t>
        </is>
      </c>
      <c r="R69" s="18" t="inlineStr">
        <is>
          <t>SSH key via bastion</t>
        </is>
      </c>
      <c r="S69" s="19" t="n"/>
      <c r="T69" s="18" t="inlineStr">
        <is>
          <t>In use</t>
        </is>
      </c>
      <c r="U69" s="20" t="n">
        <v>1560</v>
      </c>
      <c r="V69" s="19" t="n">
        <v>46217</v>
      </c>
      <c r="W69" s="19" t="n">
        <v>46401</v>
      </c>
      <c r="X69" s="18" t="inlineStr">
        <is>
          <t>Container backups; S3 keys stored in Vaultwarden</t>
        </is>
      </c>
    </row>
    <row r="70">
      <c r="A70" s="13" t="inlineStr">
        <is>
          <t>AST-0069</t>
        </is>
      </c>
      <c r="B70" s="14" t="inlineStr">
        <is>
          <t>Domeny nordvent.pl, nordvent.eu, nordvent.com</t>
        </is>
      </c>
      <c r="C70" s="14" t="inlineStr">
        <is>
          <t>Domain / certificate</t>
        </is>
      </c>
      <c r="D70" s="14" t="inlineStr">
        <is>
          <t>Network</t>
        </is>
      </c>
      <c r="E70" s="14" t="inlineStr">
        <is>
          <t>Production</t>
        </is>
      </c>
      <c r="F70" s="14" t="inlineStr">
        <is>
          <t>OVHcloud – Gravelines (GRA)</t>
        </is>
      </c>
      <c r="G70" s="14" t="inlineStr">
        <is>
          <t>Rejestrator OVH · auto-odnowienie WŁ.</t>
        </is>
      </c>
      <c r="H70" s="14" t="inlineStr">
        <is>
          <t>Piotr Adamczyk – Marketing Manager</t>
        </is>
      </c>
      <c r="I70" s="14" t="inlineStr">
        <is>
          <t>Michał Kaczmarek</t>
        </is>
      </c>
      <c r="J70" s="14" t="inlineStr"/>
      <c r="K70" s="14" t="inlineStr">
        <is>
          <t>Public</t>
        </is>
      </c>
      <c r="L70" s="14" t="inlineStr">
        <is>
          <t>No</t>
        </is>
      </c>
      <c r="M70" s="14" t="inlineStr">
        <is>
          <t>Critical</t>
        </is>
      </c>
      <c r="N70" s="14" t="inlineStr">
        <is>
          <t>n/a</t>
        </is>
      </c>
      <c r="O70" s="14" t="inlineStr">
        <is>
          <t>n/a</t>
        </is>
      </c>
      <c r="P70" s="14" t="inlineStr">
        <is>
          <t>Not applicable</t>
        </is>
      </c>
      <c r="Q70" s="14" t="inlineStr">
        <is>
          <t>Uptime Kuma + Grafana</t>
        </is>
      </c>
      <c r="R70" s="14" t="inlineStr">
        <is>
          <t>Local account + MFA</t>
        </is>
      </c>
      <c r="S70" s="15" t="n">
        <v>46495</v>
      </c>
      <c r="T70" s="14" t="inlineStr">
        <is>
          <t>In use</t>
        </is>
      </c>
      <c r="U70" s="16" t="n">
        <v>420</v>
      </c>
      <c r="V70" s="15" t="n">
        <v>46245</v>
      </c>
      <c r="W70" s="15" t="n">
        <v>46337</v>
      </c>
      <c r="X70" s="14" t="inlineStr">
        <is>
          <t>Losing the domain takes down mail and the portal at once</t>
        </is>
      </c>
    </row>
    <row r="71">
      <c r="A71" s="17" t="inlineStr">
        <is>
          <t>AST-0070</t>
        </is>
      </c>
      <c r="B71" s="18" t="inlineStr">
        <is>
          <t>Certyfikaty TLS (wildcard i EV)</t>
        </is>
      </c>
      <c r="C71" s="18" t="inlineStr">
        <is>
          <t>Domain / certificate</t>
        </is>
      </c>
      <c r="D71" s="18" t="inlineStr">
        <is>
          <t>Network</t>
        </is>
      </c>
      <c r="E71" s="18" t="inlineStr">
        <is>
          <t>Production</t>
        </is>
      </c>
      <c r="F71" s="18" t="inlineStr">
        <is>
          <t>Multiple locations</t>
        </is>
      </c>
      <c r="G71" s="18" t="inlineStr">
        <is>
          <t>*.nordvent.pl (LE), EV dla b2b (DigiCert)</t>
        </is>
      </c>
      <c r="H71" s="18" t="inlineStr">
        <is>
          <t>Tomasz Górski – IT Manager</t>
        </is>
      </c>
      <c r="I71" s="18" t="inlineStr">
        <is>
          <t>Michał Kaczmarek</t>
        </is>
      </c>
      <c r="J71" s="18" t="inlineStr">
        <is>
          <t>AST-0059</t>
        </is>
      </c>
      <c r="K71" s="18" t="inlineStr">
        <is>
          <t>Public</t>
        </is>
      </c>
      <c r="L71" s="18" t="inlineStr">
        <is>
          <t>No</t>
        </is>
      </c>
      <c r="M71" s="18" t="inlineStr">
        <is>
          <t>High</t>
        </is>
      </c>
      <c r="N71" s="18" t="inlineStr">
        <is>
          <t>4 h</t>
        </is>
      </c>
      <c r="O71" s="18" t="inlineStr">
        <is>
          <t>n/a</t>
        </is>
      </c>
      <c r="P71" s="18" t="inlineStr">
        <is>
          <t>Config in GitLab (on every change)</t>
        </is>
      </c>
      <c r="Q71" s="18" t="inlineStr">
        <is>
          <t>Uptime Kuma + Grafana</t>
        </is>
      </c>
      <c r="R71" s="18" t="inlineStr">
        <is>
          <t>Local account + MFA</t>
        </is>
      </c>
      <c r="S71" s="19" t="n">
        <v>46409</v>
      </c>
      <c r="T71" s="18" t="inlineStr">
        <is>
          <t>In use</t>
        </is>
      </c>
      <c r="U71" s="20" t="n">
        <v>1350</v>
      </c>
      <c r="V71" s="19" t="n">
        <v>46245</v>
      </c>
      <c r="W71" s="19" t="n">
        <v>46337</v>
      </c>
      <c r="X71" s="18" t="inlineStr">
        <is>
          <t>The EV certificate renews manually – 45-day reminder set</t>
        </is>
      </c>
    </row>
    <row r="72">
      <c r="A72" s="13" t="inlineStr">
        <is>
          <t>AST-0071</t>
        </is>
      </c>
      <c r="B72" s="14" t="inlineStr">
        <is>
          <t>HubSpot CRM Professional (24 stanowiska)</t>
        </is>
      </c>
      <c r="C72" s="14" t="inlineStr">
        <is>
          <t>SaaS service</t>
        </is>
      </c>
      <c r="D72" s="14" t="inlineStr">
        <is>
          <t>Application</t>
        </is>
      </c>
      <c r="E72" s="14" t="inlineStr">
        <is>
          <t>Production</t>
        </is>
      </c>
      <c r="F72" s="14" t="inlineStr">
        <is>
          <t>SaaS – USA</t>
        </is>
      </c>
      <c r="G72" s="14" t="inlineStr">
        <is>
          <t>Portal 24118903 · integracja z n8n</t>
        </is>
      </c>
      <c r="H72" s="14" t="inlineStr">
        <is>
          <t>Katarzyna Lis – Sales Director</t>
        </is>
      </c>
      <c r="I72" s="14" t="inlineStr">
        <is>
          <t>Michał Kaczmarek</t>
        </is>
      </c>
      <c r="J72" s="14" t="inlineStr"/>
      <c r="K72" s="14" t="inlineStr">
        <is>
          <t>Confidential</t>
        </is>
      </c>
      <c r="L72" s="14" t="inlineStr">
        <is>
          <t>Yes – business contacts</t>
        </is>
      </c>
      <c r="M72" s="14" t="inlineStr">
        <is>
          <t>Critical</t>
        </is>
      </c>
      <c r="N72" s="14" t="inlineStr">
        <is>
          <t>4 h</t>
        </is>
      </c>
      <c r="O72" s="14" t="inlineStr">
        <is>
          <t>24 h</t>
        </is>
      </c>
      <c r="P72" s="14" t="inlineStr">
        <is>
          <t>Daily API export to S3</t>
        </is>
      </c>
      <c r="Q72" s="14" t="inlineStr">
        <is>
          <t>Vendor status page</t>
        </is>
      </c>
      <c r="R72" s="14" t="inlineStr">
        <is>
          <t>SSO from Entra ID + MFA</t>
        </is>
      </c>
      <c r="S72" s="15" t="n">
        <v>46538</v>
      </c>
      <c r="T72" s="14" t="inlineStr">
        <is>
          <t>In use</t>
        </is>
      </c>
      <c r="U72" s="16" t="n">
        <v>63000</v>
      </c>
      <c r="V72" s="15" t="n">
        <v>46245</v>
      </c>
      <c r="W72" s="15" t="n">
        <v>46337</v>
      </c>
      <c r="X72" s="14" t="inlineStr">
        <is>
          <t>Contact base and sales pipeline – data outside the EU (SCC)</t>
        </is>
      </c>
    </row>
    <row r="73">
      <c r="A73" s="17" t="inlineStr">
        <is>
          <t>AST-0072</t>
        </is>
      </c>
      <c r="B73" s="18" t="inlineStr">
        <is>
          <t>enova365 Kadry i Płace (hosting dostawcy)</t>
        </is>
      </c>
      <c r="C73" s="18" t="inlineStr">
        <is>
          <t>SaaS service</t>
        </is>
      </c>
      <c r="D73" s="18" t="inlineStr">
        <is>
          <t>Application</t>
        </is>
      </c>
      <c r="E73" s="18" t="inlineStr">
        <is>
          <t>Production</t>
        </is>
      </c>
      <c r="F73" s="18" t="inlineStr">
        <is>
          <t>SaaS – EU</t>
        </is>
      </c>
      <c r="G73" s="18" t="inlineStr">
        <is>
          <t>186 pracowników · e-teczki</t>
        </is>
      </c>
      <c r="H73" s="18" t="inlineStr">
        <is>
          <t>Ewa Dąbrowska – HR Manager</t>
        </is>
      </c>
      <c r="I73" s="18" t="inlineStr">
        <is>
          <t>Dostawca: Soneta Partner</t>
        </is>
      </c>
      <c r="J73" s="18" t="inlineStr"/>
      <c r="K73" s="18" t="inlineStr">
        <is>
          <t>Strictly confidential</t>
        </is>
      </c>
      <c r="L73" s="18" t="inlineStr">
        <is>
          <t>Yes – special categories</t>
        </is>
      </c>
      <c r="M73" s="18" t="inlineStr">
        <is>
          <t>Critical</t>
        </is>
      </c>
      <c r="N73" s="18" t="inlineStr">
        <is>
          <t>8 h</t>
        </is>
      </c>
      <c r="O73" s="18" t="inlineStr">
        <is>
          <t>24 h</t>
        </is>
      </c>
      <c r="P73" s="18" t="inlineStr">
        <is>
          <t>Monthly export from vendor console</t>
        </is>
      </c>
      <c r="Q73" s="18" t="inlineStr">
        <is>
          <t>Vendor status page</t>
        </is>
      </c>
      <c r="R73" s="18" t="inlineStr">
        <is>
          <t>Local account + MFA</t>
        </is>
      </c>
      <c r="S73" s="19" t="n">
        <v>46418</v>
      </c>
      <c r="T73" s="18" t="inlineStr">
        <is>
          <t>In use</t>
        </is>
      </c>
      <c r="U73" s="20" t="n">
        <v>34200</v>
      </c>
      <c r="V73" s="19" t="n">
        <v>46245</v>
      </c>
      <c r="W73" s="19" t="n">
        <v>46337</v>
      </c>
      <c r="X73" s="18" t="inlineStr">
        <is>
          <t>Special-category data – processing agreement on file</t>
        </is>
      </c>
    </row>
    <row r="74">
      <c r="A74" s="13" t="inlineStr">
        <is>
          <t>AST-0073</t>
        </is>
      </c>
      <c r="B74" s="14" t="inlineStr">
        <is>
          <t>Autenti – podpis elektroniczny</t>
        </is>
      </c>
      <c r="C74" s="14" t="inlineStr">
        <is>
          <t>SaaS service</t>
        </is>
      </c>
      <c r="D74" s="14" t="inlineStr">
        <is>
          <t>Application</t>
        </is>
      </c>
      <c r="E74" s="14" t="inlineStr">
        <is>
          <t>Production</t>
        </is>
      </c>
      <c r="F74" s="14" t="inlineStr">
        <is>
          <t>SaaS – EU</t>
        </is>
      </c>
      <c r="G74" s="14" t="inlineStr">
        <is>
          <t>12 użytkowników · ~200 dok./mies.</t>
        </is>
      </c>
      <c r="H74" s="14" t="inlineStr">
        <is>
          <t>Anna Wiśniewska – CFO</t>
        </is>
      </c>
      <c r="I74" s="14" t="inlineStr">
        <is>
          <t>Anna Wiśniewska</t>
        </is>
      </c>
      <c r="J74" s="14" t="inlineStr"/>
      <c r="K74" s="14" t="inlineStr">
        <is>
          <t>Confidential</t>
        </is>
      </c>
      <c r="L74" s="14" t="inlineStr">
        <is>
          <t>Yes – business contacts</t>
        </is>
      </c>
      <c r="M74" s="14" t="inlineStr">
        <is>
          <t>High</t>
        </is>
      </c>
      <c r="N74" s="14" t="inlineStr">
        <is>
          <t>24 h</t>
        </is>
      </c>
      <c r="O74" s="14" t="inlineStr">
        <is>
          <t>n/a</t>
        </is>
      </c>
      <c r="P74" s="14" t="inlineStr">
        <is>
          <t>Monthly export from vendor console</t>
        </is>
      </c>
      <c r="Q74" s="14" t="inlineStr">
        <is>
          <t>Vendor status page</t>
        </is>
      </c>
      <c r="R74" s="14" t="inlineStr">
        <is>
          <t>SSO from Entra ID + MFA</t>
        </is>
      </c>
      <c r="S74" s="15" t="n">
        <v>46477</v>
      </c>
      <c r="T74" s="14" t="inlineStr">
        <is>
          <t>In use</t>
        </is>
      </c>
      <c r="U74" s="16" t="n">
        <v>8400</v>
      </c>
      <c r="V74" s="15" t="n">
        <v>46203</v>
      </c>
      <c r="W74" s="15" t="n">
        <v>46386</v>
      </c>
      <c r="X74" s="14" t="inlineStr">
        <is>
          <t>Signed contracts pulled to SharePoint every month</t>
        </is>
      </c>
    </row>
    <row r="75">
      <c r="A75" s="17" t="inlineStr">
        <is>
          <t>AST-0074</t>
        </is>
      </c>
      <c r="B75" s="18" t="inlineStr">
        <is>
          <t>Freshdesk – obsługa zgłoszeń klientów</t>
        </is>
      </c>
      <c r="C75" s="18" t="inlineStr">
        <is>
          <t>SaaS service</t>
        </is>
      </c>
      <c r="D75" s="18" t="inlineStr">
        <is>
          <t>Application</t>
        </is>
      </c>
      <c r="E75" s="18" t="inlineStr">
        <is>
          <t>Production</t>
        </is>
      </c>
      <c r="F75" s="18" t="inlineStr">
        <is>
          <t>SaaS – EU</t>
        </is>
      </c>
      <c r="G75" s="18" t="inlineStr">
        <is>
          <t>9 agentów · support@nordvent.pl</t>
        </is>
      </c>
      <c r="H75" s="18" t="inlineStr">
        <is>
          <t>Agnieszka Wróbel – Customer Service Manager</t>
        </is>
      </c>
      <c r="I75" s="18" t="inlineStr">
        <is>
          <t>Michał Kaczmarek</t>
        </is>
      </c>
      <c r="J75" s="18" t="inlineStr"/>
      <c r="K75" s="18" t="inlineStr">
        <is>
          <t>Confidential</t>
        </is>
      </c>
      <c r="L75" s="18" t="inlineStr">
        <is>
          <t>Yes – customers</t>
        </is>
      </c>
      <c r="M75" s="18" t="inlineStr">
        <is>
          <t>High</t>
        </is>
      </c>
      <c r="N75" s="18" t="inlineStr">
        <is>
          <t>8 h</t>
        </is>
      </c>
      <c r="O75" s="18" t="inlineStr">
        <is>
          <t>24 h</t>
        </is>
      </c>
      <c r="P75" s="18" t="inlineStr">
        <is>
          <t>Monthly export from vendor console</t>
        </is>
      </c>
      <c r="Q75" s="18" t="inlineStr">
        <is>
          <t>Vendor status page</t>
        </is>
      </c>
      <c r="R75" s="18" t="inlineStr">
        <is>
          <t>SSO from Entra ID + MFA</t>
        </is>
      </c>
      <c r="S75" s="19" t="n">
        <v>46568</v>
      </c>
      <c r="T75" s="18" t="inlineStr">
        <is>
          <t>In use</t>
        </is>
      </c>
      <c r="U75" s="20" t="n">
        <v>16800</v>
      </c>
      <c r="V75" s="19" t="n">
        <v>46203</v>
      </c>
      <c r="W75" s="19" t="n">
        <v>46386</v>
      </c>
      <c r="X75" s="18" t="inlineStr">
        <is>
          <t>Complaint history – evidence in warranty disputes</t>
        </is>
      </c>
    </row>
    <row r="76">
      <c r="A76" s="13" t="inlineStr">
        <is>
          <t>AST-0075</t>
        </is>
      </c>
      <c r="B76" s="14" t="inlineStr">
        <is>
          <t>Jira Software Cloud + Confluence</t>
        </is>
      </c>
      <c r="C76" s="14" t="inlineStr">
        <is>
          <t>SaaS service</t>
        </is>
      </c>
      <c r="D76" s="14" t="inlineStr">
        <is>
          <t>Application</t>
        </is>
      </c>
      <c r="E76" s="14" t="inlineStr">
        <is>
          <t>Production</t>
        </is>
      </c>
      <c r="F76" s="14" t="inlineStr">
        <is>
          <t>SaaS – EU</t>
        </is>
      </c>
      <c r="G76" s="14" t="inlineStr">
        <is>
          <t>18 użytkowników · projekty IT i R&amp;D</t>
        </is>
      </c>
      <c r="H76" s="14" t="inlineStr">
        <is>
          <t>Tomasz Górski – IT Manager</t>
        </is>
      </c>
      <c r="I76" s="14" t="inlineStr">
        <is>
          <t>Michał Kaczmarek</t>
        </is>
      </c>
      <c r="J76" s="14" t="inlineStr"/>
      <c r="K76" s="14" t="inlineStr">
        <is>
          <t>Confidential</t>
        </is>
      </c>
      <c r="L76" s="14" t="inlineStr">
        <is>
          <t>No</t>
        </is>
      </c>
      <c r="M76" s="14" t="inlineStr">
        <is>
          <t>Medium</t>
        </is>
      </c>
      <c r="N76" s="14" t="inlineStr">
        <is>
          <t>24 h</t>
        </is>
      </c>
      <c r="O76" s="14" t="inlineStr">
        <is>
          <t>24 h</t>
        </is>
      </c>
      <c r="P76" s="14" t="inlineStr">
        <is>
          <t>Monthly export from vendor console</t>
        </is>
      </c>
      <c r="Q76" s="14" t="inlineStr">
        <is>
          <t>Vendor status page</t>
        </is>
      </c>
      <c r="R76" s="14" t="inlineStr">
        <is>
          <t>SSO from Entra ID + MFA</t>
        </is>
      </c>
      <c r="S76" s="15" t="n">
        <v>46630</v>
      </c>
      <c r="T76" s="14" t="inlineStr">
        <is>
          <t>In use</t>
        </is>
      </c>
      <c r="U76" s="16" t="n">
        <v>11900</v>
      </c>
      <c r="V76" s="15" t="n">
        <v>46203</v>
      </c>
      <c r="W76" s="15" t="n">
        <v>46386</v>
      </c>
      <c r="X76" s="14" t="inlineStr">
        <is>
          <t>R&amp;D project docs can be confidential – restricted spaces</t>
        </is>
      </c>
    </row>
    <row r="77">
      <c r="A77" s="17" t="inlineStr">
        <is>
          <t>AST-0076</t>
        </is>
      </c>
      <c r="B77" s="18" t="inlineStr">
        <is>
          <t>Sentry – monitoring błędów aplikacji</t>
        </is>
      </c>
      <c r="C77" s="18" t="inlineStr">
        <is>
          <t>SaaS service</t>
        </is>
      </c>
      <c r="D77" s="18" t="inlineStr">
        <is>
          <t>Application</t>
        </is>
      </c>
      <c r="E77" s="18" t="inlineStr">
        <is>
          <t>Production</t>
        </is>
      </c>
      <c r="F77" s="18" t="inlineStr">
        <is>
          <t>SaaS – EU</t>
        </is>
      </c>
      <c r="G77" s="18" t="inlineStr">
        <is>
          <t>2 projekty · portal B2B, integracje</t>
        </is>
      </c>
      <c r="H77" s="18" t="inlineStr">
        <is>
          <t>Michał Kaczmarek – E-commerce Manager</t>
        </is>
      </c>
      <c r="I77" s="18" t="inlineStr">
        <is>
          <t>Michał Kaczmarek</t>
        </is>
      </c>
      <c r="J77" s="18" t="inlineStr">
        <is>
          <t>AST-0041</t>
        </is>
      </c>
      <c r="K77" s="18" t="inlineStr">
        <is>
          <t>Internal</t>
        </is>
      </c>
      <c r="L77" s="18" t="inlineStr">
        <is>
          <t>No</t>
        </is>
      </c>
      <c r="M77" s="18" t="inlineStr">
        <is>
          <t>Medium</t>
        </is>
      </c>
      <c r="N77" s="18" t="inlineStr">
        <is>
          <t>24 h</t>
        </is>
      </c>
      <c r="O77" s="18" t="inlineStr">
        <is>
          <t>n/a</t>
        </is>
      </c>
      <c r="P77" s="18" t="inlineStr">
        <is>
          <t>None</t>
        </is>
      </c>
      <c r="Q77" s="18" t="inlineStr">
        <is>
          <t>Vendor status page</t>
        </is>
      </c>
      <c r="R77" s="18" t="inlineStr">
        <is>
          <t>SSO from Entra ID + MFA</t>
        </is>
      </c>
      <c r="S77" s="19" t="n">
        <v>46446</v>
      </c>
      <c r="T77" s="18" t="inlineStr">
        <is>
          <t>In use</t>
        </is>
      </c>
      <c r="U77" s="20" t="n">
        <v>4300</v>
      </c>
      <c r="V77" s="19" t="n">
        <v>46203</v>
      </c>
      <c r="W77" s="19" t="n">
        <v>46386</v>
      </c>
      <c r="X77" s="18" t="inlineStr">
        <is>
          <t>Note: error payloads may contain personal data – scrubbing on</t>
        </is>
      </c>
    </row>
    <row r="78">
      <c r="A78" s="13" t="inlineStr">
        <is>
          <t>AST-0077</t>
        </is>
      </c>
      <c r="B78" s="14" t="inlineStr">
        <is>
          <t>Cloudflare – DNS i WAF (nordvent.pl)</t>
        </is>
      </c>
      <c r="C78" s="14" t="inlineStr">
        <is>
          <t>SaaS service</t>
        </is>
      </c>
      <c r="D78" s="14" t="inlineStr">
        <is>
          <t>Network</t>
        </is>
      </c>
      <c r="E78" s="14" t="inlineStr">
        <is>
          <t>Production</t>
        </is>
      </c>
      <c r="F78" s="14" t="inlineStr">
        <is>
          <t>SaaS – USA</t>
        </is>
      </c>
      <c r="G78" s="14" t="inlineStr">
        <is>
          <t>Plan Pro · 61 rekordów DNS</t>
        </is>
      </c>
      <c r="H78" s="14" t="inlineStr">
        <is>
          <t>Piotr Adamczyk – Marketing Manager</t>
        </is>
      </c>
      <c r="I78" s="14" t="inlineStr">
        <is>
          <t>Michał Kaczmarek</t>
        </is>
      </c>
      <c r="J78" s="14" t="inlineStr">
        <is>
          <t>AST-0069</t>
        </is>
      </c>
      <c r="K78" s="14" t="inlineStr">
        <is>
          <t>Public</t>
        </is>
      </c>
      <c r="L78" s="14" t="inlineStr">
        <is>
          <t>No</t>
        </is>
      </c>
      <c r="M78" s="14" t="inlineStr">
        <is>
          <t>High</t>
        </is>
      </c>
      <c r="N78" s="14" t="inlineStr">
        <is>
          <t>2 h</t>
        </is>
      </c>
      <c r="O78" s="14" t="inlineStr">
        <is>
          <t>n/a</t>
        </is>
      </c>
      <c r="P78" s="14" t="inlineStr">
        <is>
          <t>Config in GitLab (on every change)</t>
        </is>
      </c>
      <c r="Q78" s="14" t="inlineStr">
        <is>
          <t>Uptime Kuma + Grafana</t>
        </is>
      </c>
      <c r="R78" s="14" t="inlineStr">
        <is>
          <t>Local account + MFA</t>
        </is>
      </c>
      <c r="S78" s="15" t="n">
        <v>46507</v>
      </c>
      <c r="T78" s="14" t="inlineStr">
        <is>
          <t>In use</t>
        </is>
      </c>
      <c r="U78" s="16" t="n">
        <v>1080</v>
      </c>
      <c r="V78" s="15" t="n">
        <v>46245</v>
      </c>
      <c r="W78" s="15" t="n">
        <v>46337</v>
      </c>
      <c r="X78" s="14" t="inlineStr">
        <is>
          <t>A DNS record change requires a change request</t>
        </is>
      </c>
    </row>
    <row r="79">
      <c r="A79" s="17" t="inlineStr">
        <is>
          <t>AST-0078</t>
        </is>
      </c>
      <c r="B79" s="18" t="inlineStr">
        <is>
          <t>ING Business – bankowość elektroniczna</t>
        </is>
      </c>
      <c r="C79" s="18" t="inlineStr">
        <is>
          <t>SaaS service</t>
        </is>
      </c>
      <c r="D79" s="18" t="inlineStr">
        <is>
          <t>Application</t>
        </is>
      </c>
      <c r="E79" s="18" t="inlineStr">
        <is>
          <t>Production</t>
        </is>
      </c>
      <c r="F79" s="18" t="inlineStr">
        <is>
          <t>SaaS – EU</t>
        </is>
      </c>
      <c r="G79" s="18" t="inlineStr">
        <is>
          <t>6 użytkowników · tokeny sprzętowe</t>
        </is>
      </c>
      <c r="H79" s="18" t="inlineStr">
        <is>
          <t>Anna Wiśniewska – CFO</t>
        </is>
      </c>
      <c r="I79" s="18" t="inlineStr">
        <is>
          <t>Anna Wiśniewska</t>
        </is>
      </c>
      <c r="J79" s="18" t="inlineStr"/>
      <c r="K79" s="18" t="inlineStr">
        <is>
          <t>Strictly confidential</t>
        </is>
      </c>
      <c r="L79" s="18" t="inlineStr">
        <is>
          <t>Yes – employees</t>
        </is>
      </c>
      <c r="M79" s="18" t="inlineStr">
        <is>
          <t>Critical</t>
        </is>
      </c>
      <c r="N79" s="18" t="inlineStr">
        <is>
          <t>4 h</t>
        </is>
      </c>
      <c r="O79" s="18" t="inlineStr">
        <is>
          <t>n/a</t>
        </is>
      </c>
      <c r="P79" s="18" t="inlineStr">
        <is>
          <t>Not applicable</t>
        </is>
      </c>
      <c r="Q79" s="18" t="inlineStr">
        <is>
          <t>Vendor status page</t>
        </is>
      </c>
      <c r="R79" s="18" t="inlineStr">
        <is>
          <t>Local account + MFA</t>
        </is>
      </c>
      <c r="S79" s="19" t="n"/>
      <c r="T79" s="18" t="inlineStr">
        <is>
          <t>In use</t>
        </is>
      </c>
      <c r="U79" s="20" t="n"/>
      <c r="V79" s="19" t="n">
        <v>46245</v>
      </c>
      <c r="W79" s="19" t="n">
        <v>46337</v>
      </c>
      <c r="X79" s="18" t="inlineStr">
        <is>
          <t>Often missed in IT registers, yet the highest financial risk</t>
        </is>
      </c>
    </row>
    <row r="80">
      <c r="A80" s="13" t="inlineStr">
        <is>
          <t>AST-0079</t>
        </is>
      </c>
      <c r="B80" s="14" t="inlineStr">
        <is>
          <t>Laptopy Dell Latitude 5450 (142 szt.)</t>
        </is>
      </c>
      <c r="C80" s="14" t="inlineStr">
        <is>
          <t>Endpoint device</t>
        </is>
      </c>
      <c r="D80" s="14" t="inlineStr">
        <is>
          <t>Endpoint</t>
        </is>
      </c>
      <c r="E80" s="14" t="inlineStr">
        <is>
          <t>Office</t>
        </is>
      </c>
      <c r="F80" s="14" t="inlineStr">
        <is>
          <t>On-premises – offices (Warsaw, Płock)</t>
        </is>
      </c>
      <c r="G80" s="14" t="inlineStr">
        <is>
          <t>Windows 11 Pro · BitLocker · Intune</t>
        </is>
      </c>
      <c r="H80" s="14" t="inlineStr">
        <is>
          <t>Tomasz Górski – IT Manager</t>
        </is>
      </c>
      <c r="I80" s="14" t="inlineStr">
        <is>
          <t>Paweł Nowak</t>
        </is>
      </c>
      <c r="J80" s="14" t="inlineStr">
        <is>
          <t>AST-0032</t>
        </is>
      </c>
      <c r="K80" s="14" t="inlineStr">
        <is>
          <t>Confidential</t>
        </is>
      </c>
      <c r="L80" s="14" t="inlineStr">
        <is>
          <t>Yes – employees</t>
        </is>
      </c>
      <c r="M80" s="14" t="inlineStr">
        <is>
          <t>High</t>
        </is>
      </c>
      <c r="N80" s="14" t="inlineStr">
        <is>
          <t>1 dzień</t>
        </is>
      </c>
      <c r="O80" s="14" t="inlineStr">
        <is>
          <t>24 h</t>
        </is>
      </c>
      <c r="P80" s="14" t="inlineStr">
        <is>
          <t>System image + OneDrive profile</t>
        </is>
      </c>
      <c r="Q80" s="14" t="inlineStr">
        <is>
          <t>Intune + Defender</t>
        </is>
      </c>
      <c r="R80" s="14" t="inlineStr">
        <is>
          <t>Entra ID + MFA</t>
        </is>
      </c>
      <c r="S80" s="15" t="n">
        <v>47405</v>
      </c>
      <c r="T80" s="14" t="inlineStr">
        <is>
          <t>In use</t>
        </is>
      </c>
      <c r="U80" s="16" t="n"/>
      <c r="V80" s="15" t="n">
        <v>46245</v>
      </c>
      <c r="W80" s="15" t="n">
        <v>46337</v>
      </c>
      <c r="X80" s="14" t="inlineStr">
        <is>
          <t>Grouped entry; per-unit records in Intune and in accounting</t>
        </is>
      </c>
    </row>
    <row r="81">
      <c r="A81" s="17" t="inlineStr">
        <is>
          <t>AST-0080</t>
        </is>
      </c>
      <c r="B81" s="18" t="inlineStr">
        <is>
          <t>Stacje robocze CAD (12 szt.)</t>
        </is>
      </c>
      <c r="C81" s="18" t="inlineStr">
        <is>
          <t>Endpoint device</t>
        </is>
      </c>
      <c r="D81" s="18" t="inlineStr">
        <is>
          <t>Endpoint</t>
        </is>
      </c>
      <c r="E81" s="18" t="inlineStr">
        <is>
          <t>Office</t>
        </is>
      </c>
      <c r="F81" s="18" t="inlineStr">
        <is>
          <t>On-premises – offices (Warsaw, Płock)</t>
        </is>
      </c>
      <c r="G81" s="18" t="inlineStr">
        <is>
          <t>Dell Precision 3660 · Windows 10 Pro 22H2</t>
        </is>
      </c>
      <c r="H81" s="18" t="inlineStr">
        <is>
          <t>Robert Sikora – Head of Engineering</t>
        </is>
      </c>
      <c r="I81" s="18" t="inlineStr">
        <is>
          <t>Paweł Nowak</t>
        </is>
      </c>
      <c r="J81" s="18" t="inlineStr">
        <is>
          <t>AST-0032</t>
        </is>
      </c>
      <c r="K81" s="18" t="inlineStr">
        <is>
          <t>Strictly confidential</t>
        </is>
      </c>
      <c r="L81" s="18" t="inlineStr">
        <is>
          <t>No</t>
        </is>
      </c>
      <c r="M81" s="18" t="inlineStr">
        <is>
          <t>High</t>
        </is>
      </c>
      <c r="N81" s="18" t="inlineStr">
        <is>
          <t>2 dni</t>
        </is>
      </c>
      <c r="O81" s="18" t="inlineStr">
        <is>
          <t>24 h</t>
        </is>
      </c>
      <c r="P81" s="18" t="inlineStr">
        <is>
          <t>System image + OneDrive profile</t>
        </is>
      </c>
      <c r="Q81" s="18" t="inlineStr">
        <is>
          <t>Intune + Defender</t>
        </is>
      </c>
      <c r="R81" s="18" t="inlineStr">
        <is>
          <t>Entra ID + MFA</t>
        </is>
      </c>
      <c r="S81" s="19" t="n">
        <v>45944</v>
      </c>
      <c r="T81" s="18" t="inlineStr">
        <is>
          <t>In use</t>
        </is>
      </c>
      <c r="U81" s="20" t="n"/>
      <c r="V81" s="19" t="n">
        <v>46098</v>
      </c>
      <c r="W81" s="19" t="n">
        <v>46190</v>
      </c>
      <c r="X81" s="18" t="inlineStr">
        <is>
          <t>OS past EOL and review overdue – migration project running</t>
        </is>
      </c>
    </row>
    <row r="82">
      <c r="A82" s="13" t="inlineStr">
        <is>
          <t>AST-0081</t>
        </is>
      </c>
      <c r="B82" s="14" t="inlineStr">
        <is>
          <t>Telefony służbowe iPhone (64 szt.)</t>
        </is>
      </c>
      <c r="C82" s="14" t="inlineStr">
        <is>
          <t>Mobile device</t>
        </is>
      </c>
      <c r="D82" s="14" t="inlineStr">
        <is>
          <t>Endpoint</t>
        </is>
      </c>
      <c r="E82" s="14" t="inlineStr">
        <is>
          <t>Office</t>
        </is>
      </c>
      <c r="F82" s="14" t="inlineStr">
        <is>
          <t>Multiple locations</t>
        </is>
      </c>
      <c r="G82" s="14" t="inlineStr">
        <is>
          <t>iOS 18 · Intune · profil służbowy</t>
        </is>
      </c>
      <c r="H82" s="14" t="inlineStr">
        <is>
          <t>Tomasz Górski – IT Manager</t>
        </is>
      </c>
      <c r="I82" s="14" t="inlineStr">
        <is>
          <t>Paweł Nowak</t>
        </is>
      </c>
      <c r="J82" s="14" t="inlineStr">
        <is>
          <t>AST-0032</t>
        </is>
      </c>
      <c r="K82" s="14" t="inlineStr">
        <is>
          <t>Confidential</t>
        </is>
      </c>
      <c r="L82" s="14" t="inlineStr">
        <is>
          <t>Yes – employees</t>
        </is>
      </c>
      <c r="M82" s="14" t="inlineStr">
        <is>
          <t>Medium</t>
        </is>
      </c>
      <c r="N82" s="14" t="inlineStr">
        <is>
          <t>2 dni</t>
        </is>
      </c>
      <c r="O82" s="14" t="inlineStr">
        <is>
          <t>n/a</t>
        </is>
      </c>
      <c r="P82" s="14" t="inlineStr">
        <is>
          <t>System image + OneDrive profile</t>
        </is>
      </c>
      <c r="Q82" s="14" t="inlineStr">
        <is>
          <t>Intune + Defender</t>
        </is>
      </c>
      <c r="R82" s="14" t="inlineStr">
        <is>
          <t>Entra ID + MFA</t>
        </is>
      </c>
      <c r="S82" s="15" t="n"/>
      <c r="T82" s="14" t="inlineStr">
        <is>
          <t>In use</t>
        </is>
      </c>
      <c r="U82" s="16" t="n"/>
      <c r="V82" s="15" t="n">
        <v>46245</v>
      </c>
      <c r="W82" s="15" t="n">
        <v>46337</v>
      </c>
      <c r="X82" s="14" t="inlineStr">
        <is>
          <t>Remote wipe tested twice a year</t>
        </is>
      </c>
    </row>
    <row r="83">
      <c r="A83" s="17" t="inlineStr">
        <is>
          <t>AST-0082</t>
        </is>
      </c>
      <c r="B83" s="18" t="inlineStr">
        <is>
          <t>Urządzenia wielofunkcyjne Konica Minolta (7 szt.)</t>
        </is>
      </c>
      <c r="C83" s="18" t="inlineStr">
        <is>
          <t>Endpoint device</t>
        </is>
      </c>
      <c r="D83" s="18" t="inlineStr">
        <is>
          <t>Endpoint</t>
        </is>
      </c>
      <c r="E83" s="18" t="inlineStr">
        <is>
          <t>Office</t>
        </is>
      </c>
      <c r="F83" s="18" t="inlineStr">
        <is>
          <t>On-premises – offices (Warsaw, Płock)</t>
        </is>
      </c>
      <c r="G83" s="18" t="inlineStr">
        <is>
          <t>bizhub C300i · skan do e-mail i SMB</t>
        </is>
      </c>
      <c r="H83" s="18" t="inlineStr">
        <is>
          <t>Tomasz Górski – IT Manager</t>
        </is>
      </c>
      <c r="I83" s="18" t="inlineStr">
        <is>
          <t>Kopiuj-Serwis Sp. z o.o.</t>
        </is>
      </c>
      <c r="J83" s="18" t="inlineStr">
        <is>
          <t>AST-0015</t>
        </is>
      </c>
      <c r="K83" s="18" t="inlineStr">
        <is>
          <t>Confidential</t>
        </is>
      </c>
      <c r="L83" s="18" t="inlineStr">
        <is>
          <t>Yes – employees</t>
        </is>
      </c>
      <c r="M83" s="18" t="inlineStr">
        <is>
          <t>Medium</t>
        </is>
      </c>
      <c r="N83" s="18" t="inlineStr">
        <is>
          <t>3 dni</t>
        </is>
      </c>
      <c r="O83" s="18" t="inlineStr">
        <is>
          <t>n/a</t>
        </is>
      </c>
      <c r="P83" s="18" t="inlineStr">
        <is>
          <t>None</t>
        </is>
      </c>
      <c r="Q83" s="18" t="inlineStr">
        <is>
          <t>Partial (availability only)</t>
        </is>
      </c>
      <c r="R83" s="18" t="inlineStr">
        <is>
          <t>Local account, no MFA</t>
        </is>
      </c>
      <c r="S83" s="19" t="n">
        <v>47026</v>
      </c>
      <c r="T83" s="18" t="inlineStr">
        <is>
          <t>In use</t>
        </is>
      </c>
      <c r="U83" s="20" t="n">
        <v>22800</v>
      </c>
      <c r="V83" s="19" t="n">
        <v>46161</v>
      </c>
      <c r="W83" s="19" t="n">
        <v>46345</v>
      </c>
      <c r="X83" s="18" t="inlineStr">
        <is>
          <t>Device disks hold scans – secure erase protocol required</t>
        </is>
      </c>
    </row>
    <row r="84">
      <c r="A84" s="13" t="inlineStr">
        <is>
          <t>AST-0083</t>
        </is>
      </c>
      <c r="B84" s="14" t="inlineStr">
        <is>
          <t>Szyfrowane nośniki zewnętrzne (12 szt.)</t>
        </is>
      </c>
      <c r="C84" s="14" t="inlineStr">
        <is>
          <t>Media / backup</t>
        </is>
      </c>
      <c r="D84" s="14" t="inlineStr">
        <is>
          <t>Endpoint</t>
        </is>
      </c>
      <c r="E84" s="14" t="inlineStr">
        <is>
          <t>Office</t>
        </is>
      </c>
      <c r="F84" s="14" t="inlineStr">
        <is>
          <t>On-premises – offices (Warsaw, Płock)</t>
        </is>
      </c>
      <c r="G84" s="14" t="inlineStr">
        <is>
          <t>Kingston IronKey · rejestr wydań</t>
        </is>
      </c>
      <c r="H84" s="14" t="inlineStr">
        <is>
          <t>Tomasz Górski – IT Manager</t>
        </is>
      </c>
      <c r="I84" s="14" t="inlineStr">
        <is>
          <t>Paweł Nowak</t>
        </is>
      </c>
      <c r="J84" s="14" t="inlineStr"/>
      <c r="K84" s="14" t="inlineStr">
        <is>
          <t>Strictly confidential</t>
        </is>
      </c>
      <c r="L84" s="14" t="inlineStr">
        <is>
          <t>Yes – business contacts</t>
        </is>
      </c>
      <c r="M84" s="14" t="inlineStr">
        <is>
          <t>Medium</t>
        </is>
      </c>
      <c r="N84" s="14" t="inlineStr">
        <is>
          <t>n/a</t>
        </is>
      </c>
      <c r="O84" s="14" t="inlineStr">
        <is>
          <t>n/a</t>
        </is>
      </c>
      <c r="P84" s="14" t="inlineStr">
        <is>
          <t>Not applicable</t>
        </is>
      </c>
      <c r="Q84" s="14" t="inlineStr">
        <is>
          <t>None</t>
        </is>
      </c>
      <c r="R84" s="14" t="inlineStr">
        <is>
          <t>Access badge + entry log</t>
        </is>
      </c>
      <c r="S84" s="15" t="n"/>
      <c r="T84" s="14" t="inlineStr">
        <is>
          <t>In use</t>
        </is>
      </c>
      <c r="U84" s="16" t="n"/>
      <c r="V84" s="15" t="n">
        <v>46161</v>
      </c>
      <c r="W84" s="15" t="n">
        <v>46345</v>
      </c>
      <c r="X84" s="14" t="inlineStr">
        <is>
          <t>Issued for a fixed period; return confirmed by signature</t>
        </is>
      </c>
    </row>
    <row r="85">
      <c r="A85" s="17" t="inlineStr">
        <is>
          <t>AST-0084</t>
        </is>
      </c>
      <c r="B85" s="18" t="inlineStr">
        <is>
          <t>Baza klientów i kontaktów B2B</t>
        </is>
      </c>
      <c r="C85" s="18" t="inlineStr">
        <is>
          <t>Data set</t>
        </is>
      </c>
      <c r="D85" s="18" t="inlineStr">
        <is>
          <t>Data</t>
        </is>
      </c>
      <c r="E85" s="18" t="inlineStr">
        <is>
          <t>Production</t>
        </is>
      </c>
      <c r="F85" s="18" t="inlineStr">
        <is>
          <t>Multiple locations</t>
        </is>
      </c>
      <c r="G85" s="18" t="inlineStr">
        <is>
          <t>HubSpot + ERP + RDS · ok. 41 tys. rekordów</t>
        </is>
      </c>
      <c r="H85" s="18" t="inlineStr">
        <is>
          <t>Katarzyna Lis – Sales Director</t>
        </is>
      </c>
      <c r="I85" s="18" t="inlineStr">
        <is>
          <t>Karolina Bąk</t>
        </is>
      </c>
      <c r="J85" s="18" t="inlineStr">
        <is>
          <t>AST-0071, AST-0042, AST-0009</t>
        </is>
      </c>
      <c r="K85" s="18" t="inlineStr">
        <is>
          <t>Confidential</t>
        </is>
      </c>
      <c r="L85" s="18" t="inlineStr">
        <is>
          <t>Yes – business contacts</t>
        </is>
      </c>
      <c r="M85" s="18" t="inlineStr">
        <is>
          <t>Critical</t>
        </is>
      </c>
      <c r="N85" s="18" t="inlineStr">
        <is>
          <t>4 h</t>
        </is>
      </c>
      <c r="O85" s="18" t="inlineStr">
        <is>
          <t>1 h</t>
        </is>
      </c>
      <c r="P85" s="18" t="inlineStr">
        <is>
          <t>Daily API export to S3</t>
        </is>
      </c>
      <c r="Q85" s="18" t="inlineStr">
        <is>
          <t>Not applicable</t>
        </is>
      </c>
      <c r="R85" s="18" t="inlineStr">
        <is>
          <t>SSO from Entra ID + MFA</t>
        </is>
      </c>
      <c r="S85" s="19" t="n"/>
      <c r="T85" s="18" t="inlineStr">
        <is>
          <t>In use</t>
        </is>
      </c>
      <c r="U85" s="20" t="n"/>
      <c r="V85" s="19" t="n">
        <v>46245</v>
      </c>
      <c r="W85" s="19" t="n">
        <v>46337</v>
      </c>
      <c r="X85" s="18" t="inlineStr">
        <is>
          <t>The same data set lives in three systems – one information asset</t>
        </is>
      </c>
    </row>
    <row r="86">
      <c r="A86" s="13" t="inlineStr">
        <is>
          <t>AST-0085</t>
        </is>
      </c>
      <c r="B86" s="14" t="inlineStr">
        <is>
          <t>Dane kadrowo-płacowe</t>
        </is>
      </c>
      <c r="C86" s="14" t="inlineStr">
        <is>
          <t>Data set</t>
        </is>
      </c>
      <c r="D86" s="14" t="inlineStr">
        <is>
          <t>Data</t>
        </is>
      </c>
      <c r="E86" s="14" t="inlineStr">
        <is>
          <t>Production</t>
        </is>
      </c>
      <c r="F86" s="14" t="inlineStr">
        <is>
          <t>Multiple locations</t>
        </is>
      </c>
      <c r="G86" s="14" t="inlineStr">
        <is>
          <t>enova365 + e-teczki + arkusze HR</t>
        </is>
      </c>
      <c r="H86" s="14" t="inlineStr">
        <is>
          <t>Ewa Dąbrowska – HR Manager</t>
        </is>
      </c>
      <c r="I86" s="14" t="inlineStr">
        <is>
          <t>Ewa Dąbrowska</t>
        </is>
      </c>
      <c r="J86" s="14" t="inlineStr">
        <is>
          <t>AST-0072, AST-0030</t>
        </is>
      </c>
      <c r="K86" s="14" t="inlineStr">
        <is>
          <t>Strictly confidential</t>
        </is>
      </c>
      <c r="L86" s="14" t="inlineStr">
        <is>
          <t>Yes – special categories</t>
        </is>
      </c>
      <c r="M86" s="14" t="inlineStr">
        <is>
          <t>Critical</t>
        </is>
      </c>
      <c r="N86" s="14" t="inlineStr">
        <is>
          <t>8 h</t>
        </is>
      </c>
      <c r="O86" s="14" t="inlineStr">
        <is>
          <t>24 h</t>
        </is>
      </c>
      <c r="P86" s="14" t="inlineStr">
        <is>
          <t>Monthly export from vendor console</t>
        </is>
      </c>
      <c r="Q86" s="14" t="inlineStr">
        <is>
          <t>Not applicable</t>
        </is>
      </c>
      <c r="R86" s="14" t="inlineStr">
        <is>
          <t>Local account + MFA</t>
        </is>
      </c>
      <c r="S86" s="15" t="n"/>
      <c r="T86" s="14" t="inlineStr">
        <is>
          <t>In use</t>
        </is>
      </c>
      <c r="U86" s="16" t="n"/>
      <c r="V86" s="15" t="n">
        <v>46245</v>
      </c>
      <c r="W86" s="15" t="n">
        <v>46337</v>
      </c>
      <c r="X86" s="14" t="inlineStr">
        <is>
          <t>Special categories (sick leave, garnishments) – named access only</t>
        </is>
      </c>
    </row>
    <row r="87">
      <c r="A87" s="17" t="inlineStr">
        <is>
          <t>AST-0086</t>
        </is>
      </c>
      <c r="B87" s="18" t="inlineStr">
        <is>
          <t>Dokumentacja konstrukcyjna (CAD/DWG)</t>
        </is>
      </c>
      <c r="C87" s="18" t="inlineStr">
        <is>
          <t>Data set</t>
        </is>
      </c>
      <c r="D87" s="18" t="inlineStr">
        <is>
          <t>Data</t>
        </is>
      </c>
      <c r="E87" s="18" t="inlineStr">
        <is>
          <t>Production</t>
        </is>
      </c>
      <c r="F87" s="18" t="inlineStr">
        <is>
          <t>Multiple locations</t>
        </is>
      </c>
      <c r="G87" s="18" t="inlineStr">
        <is>
          <t>FS01 + S3 · 1,7 TB · 9400 rysunków</t>
        </is>
      </c>
      <c r="H87" s="18" t="inlineStr">
        <is>
          <t>Robert Sikora – Head of Engineering</t>
        </is>
      </c>
      <c r="I87" s="18" t="inlineStr">
        <is>
          <t>Robert Sikora</t>
        </is>
      </c>
      <c r="J87" s="18" t="inlineStr">
        <is>
          <t>AST-0007, AST-0044</t>
        </is>
      </c>
      <c r="K87" s="18" t="inlineStr">
        <is>
          <t>Strictly confidential</t>
        </is>
      </c>
      <c r="L87" s="18" t="inlineStr">
        <is>
          <t>No</t>
        </is>
      </c>
      <c r="M87" s="18" t="inlineStr">
        <is>
          <t>Critical</t>
        </is>
      </c>
      <c r="N87" s="18" t="inlineStr">
        <is>
          <t>8 h</t>
        </is>
      </c>
      <c r="O87" s="18" t="inlineStr">
        <is>
          <t>24 h</t>
        </is>
      </c>
      <c r="P87" s="18" t="inlineStr">
        <is>
          <t>Veeam GFS: 30 days / 12 months</t>
        </is>
      </c>
      <c r="Q87" s="18" t="inlineStr">
        <is>
          <t>Not applicable</t>
        </is>
      </c>
      <c r="R87" s="18" t="inlineStr">
        <is>
          <t>Entra ID + MFA</t>
        </is>
      </c>
      <c r="S87" s="19" t="n"/>
      <c r="T87" s="18" t="inlineStr">
        <is>
          <t>In use</t>
        </is>
      </c>
      <c r="U87" s="20" t="n"/>
      <c r="V87" s="19" t="n">
        <v>46203</v>
      </c>
      <c r="W87" s="19" t="n">
        <v>46386</v>
      </c>
      <c r="X87" s="18" t="inlineStr">
        <is>
          <t>The company's core IP – a leak means losing the edge</t>
        </is>
      </c>
    </row>
    <row r="88">
      <c r="A88" s="13" t="inlineStr">
        <is>
          <t>AST-0087</t>
        </is>
      </c>
      <c r="B88" s="14" t="inlineStr">
        <is>
          <t>Archiwum umów i dokumentacji przetargowej</t>
        </is>
      </c>
      <c r="C88" s="14" t="inlineStr">
        <is>
          <t>Data set</t>
        </is>
      </c>
      <c r="D88" s="14" t="inlineStr">
        <is>
          <t>Data</t>
        </is>
      </c>
      <c r="E88" s="14" t="inlineStr">
        <is>
          <t>Production</t>
        </is>
      </c>
      <c r="F88" s="14" t="inlineStr">
        <is>
          <t>Multiple locations</t>
        </is>
      </c>
      <c r="G88" s="14" t="inlineStr">
        <is>
          <t>SharePoint + wersje papierowe w archiwum</t>
        </is>
      </c>
      <c r="H88" s="14" t="inlineStr">
        <is>
          <t>Zarząd Nordvent Systems – Board</t>
        </is>
      </c>
      <c r="I88" s="14" t="inlineStr">
        <is>
          <t>Anna Wiśniewska</t>
        </is>
      </c>
      <c r="J88" s="14" t="inlineStr">
        <is>
          <t>AST-0030</t>
        </is>
      </c>
      <c r="K88" s="14" t="inlineStr">
        <is>
          <t>Strictly confidential</t>
        </is>
      </c>
      <c r="L88" s="14" t="inlineStr">
        <is>
          <t>Yes – business contacts</t>
        </is>
      </c>
      <c r="M88" s="14" t="inlineStr">
        <is>
          <t>High</t>
        </is>
      </c>
      <c r="N88" s="14" t="inlineStr">
        <is>
          <t>2 dni</t>
        </is>
      </c>
      <c r="O88" s="14" t="inlineStr">
        <is>
          <t>24 h</t>
        </is>
      </c>
      <c r="P88" s="14" t="inlineStr">
        <is>
          <t>Veeam Backup for M365, 90 days</t>
        </is>
      </c>
      <c r="Q88" s="14" t="inlineStr">
        <is>
          <t>Not applicable</t>
        </is>
      </c>
      <c r="R88" s="14" t="inlineStr">
        <is>
          <t>Entra ID + MFA</t>
        </is>
      </c>
      <c r="S88" s="15" t="n"/>
      <c r="T88" s="14" t="inlineStr">
        <is>
          <t>In use</t>
        </is>
      </c>
      <c r="U88" s="16" t="n"/>
      <c r="V88" s="15" t="n">
        <v>46203</v>
      </c>
      <c r="W88" s="15" t="n">
        <v>46386</v>
      </c>
      <c r="X88" s="14" t="inlineStr">
        <is>
          <t>Paper originals are assets too – archive in a locked room</t>
        </is>
      </c>
    </row>
    <row r="89">
      <c r="A89" s="17" t="inlineStr">
        <is>
          <t>AST-0088</t>
        </is>
      </c>
      <c r="B89" s="18" t="inlineStr">
        <is>
          <t>Runbooki i hasła awaryjne (kopia offline)</t>
        </is>
      </c>
      <c r="C89" s="18" t="inlineStr">
        <is>
          <t>Documentation</t>
        </is>
      </c>
      <c r="D89" s="18" t="inlineStr">
        <is>
          <t>Documentation</t>
        </is>
      </c>
      <c r="E89" s="18" t="inlineStr">
        <is>
          <t>Production</t>
        </is>
      </c>
      <c r="F89" s="18" t="inlineStr">
        <is>
          <t>On-premises – offices (Warsaw, Płock)</t>
        </is>
      </c>
      <c r="G89" s="18" t="inlineStr">
        <is>
          <t>Wydruk w sejfie zarządu + koperta z hasłami</t>
        </is>
      </c>
      <c r="H89" s="18" t="inlineStr">
        <is>
          <t>Tomasz Górski – IT Manager</t>
        </is>
      </c>
      <c r="I89" s="18" t="inlineStr">
        <is>
          <t>Tomasz Górski</t>
        </is>
      </c>
      <c r="J89" s="18" t="inlineStr">
        <is>
          <t>AST-0066, AST-0064</t>
        </is>
      </c>
      <c r="K89" s="18" t="inlineStr">
        <is>
          <t>Strictly confidential</t>
        </is>
      </c>
      <c r="L89" s="18" t="inlineStr">
        <is>
          <t>No</t>
        </is>
      </c>
      <c r="M89" s="18" t="inlineStr">
        <is>
          <t>Critical</t>
        </is>
      </c>
      <c r="N89" s="18" t="inlineStr">
        <is>
          <t>n/a</t>
        </is>
      </c>
      <c r="O89" s="18" t="inlineStr">
        <is>
          <t>n/a</t>
        </is>
      </c>
      <c r="P89" s="18" t="inlineStr">
        <is>
          <t>Paper copy in the board safe</t>
        </is>
      </c>
      <c r="Q89" s="18" t="inlineStr">
        <is>
          <t>Not applicable</t>
        </is>
      </c>
      <c r="R89" s="18" t="inlineStr">
        <is>
          <t>Access badge + entry log</t>
        </is>
      </c>
      <c r="S89" s="19" t="n"/>
      <c r="T89" s="18" t="inlineStr">
        <is>
          <t>In use</t>
        </is>
      </c>
      <c r="U89" s="20" t="n"/>
      <c r="V89" s="19" t="n">
        <v>46245</v>
      </c>
      <c r="W89" s="19" t="n">
        <v>46337</v>
      </c>
      <c r="X89" s="18" t="inlineStr">
        <is>
          <t>The only asset available when nothing else works</t>
        </is>
      </c>
    </row>
    <row r="90">
      <c r="A90" s="13" t="inlineStr">
        <is>
          <t>AST-0089</t>
        </is>
      </c>
      <c r="B90" s="14" t="inlineStr">
        <is>
          <t>Rejestr czynności przetwarzania (RODO)</t>
        </is>
      </c>
      <c r="C90" s="14" t="inlineStr">
        <is>
          <t>Documentation</t>
        </is>
      </c>
      <c r="D90" s="14" t="inlineStr">
        <is>
          <t>Documentation</t>
        </is>
      </c>
      <c r="E90" s="14" t="inlineStr">
        <is>
          <t>Production</t>
        </is>
      </c>
      <c r="F90" s="14" t="inlineStr">
        <is>
          <t>Microsoft 365 – EU region</t>
        </is>
      </c>
      <c r="G90" s="14" t="inlineStr">
        <is>
          <t>SharePoint · 24 czynności · wersja 4.2</t>
        </is>
      </c>
      <c r="H90" s="14" t="inlineStr">
        <is>
          <t>Marta Ostrowska – Data Protection Officer</t>
        </is>
      </c>
      <c r="I90" s="14" t="inlineStr">
        <is>
          <t>Marta Ostrowska</t>
        </is>
      </c>
      <c r="J90" s="14" t="inlineStr">
        <is>
          <t>AST-0084, AST-0085</t>
        </is>
      </c>
      <c r="K90" s="14" t="inlineStr">
        <is>
          <t>Confidential</t>
        </is>
      </c>
      <c r="L90" s="14" t="inlineStr">
        <is>
          <t>No</t>
        </is>
      </c>
      <c r="M90" s="14" t="inlineStr">
        <is>
          <t>High</t>
        </is>
      </c>
      <c r="N90" s="14" t="inlineStr">
        <is>
          <t>3 dni</t>
        </is>
      </c>
      <c r="O90" s="14" t="inlineStr">
        <is>
          <t>24 h</t>
        </is>
      </c>
      <c r="P90" s="14" t="inlineStr">
        <is>
          <t>Veeam Backup for M365, 90 days</t>
        </is>
      </c>
      <c r="Q90" s="14" t="inlineStr">
        <is>
          <t>Not applicable</t>
        </is>
      </c>
      <c r="R90" s="14" t="inlineStr">
        <is>
          <t>Entra ID + MFA</t>
        </is>
      </c>
      <c r="S90" s="15" t="n"/>
      <c r="T90" s="14" t="inlineStr">
        <is>
          <t>In use</t>
        </is>
      </c>
      <c r="U90" s="16" t="n"/>
      <c r="V90" s="15" t="n">
        <v>46245</v>
      </c>
      <c r="W90" s="15" t="n">
        <v>46429</v>
      </c>
      <c r="X90" s="14" t="inlineStr">
        <is>
          <t>Fed from this register – the 'Personal data' and 'Location' columns</t>
        </is>
      </c>
    </row>
    <row r="91">
      <c r="A91" s="17" t="inlineStr">
        <is>
          <t>AST-0090</t>
        </is>
      </c>
      <c r="B91" s="18" t="inlineStr">
        <is>
          <t>Serwer starego CRM (SRV-CRM-OLD)</t>
        </is>
      </c>
      <c r="C91" s="18" t="inlineStr">
        <is>
          <t>Virtual machine</t>
        </is>
      </c>
      <c r="D91" s="18" t="inlineStr">
        <is>
          <t>Application</t>
        </is>
      </c>
      <c r="E91" s="18" t="inlineStr">
        <is>
          <t>Development</t>
        </is>
      </c>
      <c r="F91" s="18" t="inlineStr">
        <is>
          <t>On-premises – HQ server room, Warsaw</t>
        </is>
      </c>
      <c r="G91" s="18" t="inlineStr">
        <is>
          <t>Windows Server 2012 R2 · wyłączony 2026-04-30</t>
        </is>
      </c>
      <c r="H91" s="18" t="inlineStr">
        <is>
          <t>Katarzyna Lis – Sales Director</t>
        </is>
      </c>
      <c r="I91" s="18" t="inlineStr">
        <is>
          <t>Paweł Nowak</t>
        </is>
      </c>
      <c r="J91" s="18" t="inlineStr">
        <is>
          <t>AST-0002</t>
        </is>
      </c>
      <c r="K91" s="18" t="inlineStr">
        <is>
          <t>Confidential</t>
        </is>
      </c>
      <c r="L91" s="18" t="inlineStr">
        <is>
          <t>Yes – business contacts</t>
        </is>
      </c>
      <c r="M91" s="18" t="inlineStr">
        <is>
          <t>Low</t>
        </is>
      </c>
      <c r="N91" s="18" t="inlineStr">
        <is>
          <t>n/a</t>
        </is>
      </c>
      <c r="O91" s="18" t="inlineStr">
        <is>
          <t>n/a</t>
        </is>
      </c>
      <c r="P91" s="18" t="inlineStr">
        <is>
          <t>Veeam GFS: 30 days / 12 months</t>
        </is>
      </c>
      <c r="Q91" s="18" t="inlineStr">
        <is>
          <t>None</t>
        </is>
      </c>
      <c r="R91" s="18" t="inlineStr">
        <is>
          <t>Local account, no MFA</t>
        </is>
      </c>
      <c r="S91" s="19" t="n">
        <v>45209</v>
      </c>
      <c r="T91" s="18" t="inlineStr">
        <is>
          <t>Being retired</t>
        </is>
      </c>
      <c r="U91" s="20" t="n"/>
      <c r="V91" s="19" t="n">
        <v>46142</v>
      </c>
      <c r="W91" s="19" t="n">
        <v>46325</v>
      </c>
      <c r="X91" s="18" t="inlineStr">
        <is>
          <t>Powered off, but the disk with customer data still exists – to be wiped</t>
        </is>
      </c>
    </row>
  </sheetData>
  <autoFilter ref="A1:X91"/>
  <conditionalFormatting sqref="M2:M91">
    <cfRule type="cellIs" priority="1" operator="equal" dxfId="0">
      <formula>"Critical"</formula>
    </cfRule>
    <cfRule type="cellIs" priority="2" operator="equal" dxfId="1">
      <formula>"High"</formula>
    </cfRule>
  </conditionalFormatting>
  <conditionalFormatting sqref="K2:K91">
    <cfRule type="cellIs" priority="3" operator="equal" dxfId="2">
      <formula>"Strictly confidential"</formula>
    </cfRule>
  </conditionalFormatting>
  <conditionalFormatting sqref="P2:P91">
    <cfRule type="cellIs" priority="4" operator="equal" dxfId="0">
      <formula>"None"</formula>
    </cfRule>
  </conditionalFormatting>
  <conditionalFormatting sqref="Q2:Q91">
    <cfRule type="cellIs" priority="5" operator="equal" dxfId="1">
      <formula>"None"</formula>
    </cfRule>
  </conditionalFormatting>
  <conditionalFormatting sqref="R2:R91">
    <cfRule type="cellIs" priority="6" operator="equal" dxfId="1">
      <formula>"Local account, no MFA"</formula>
    </cfRule>
    <cfRule type="cellIs" priority="7" operator="equal" dxfId="1">
      <formula>"Shared account – to be eliminated"</formula>
    </cfRule>
  </conditionalFormatting>
  <conditionalFormatting sqref="S2:S91">
    <cfRule type="expression" priority="8" dxfId="0">
      <formula>AND(ISNUMBER($S2),$S2&lt;TODAY())</formula>
    </cfRule>
    <cfRule type="expression" priority="9" dxfId="1">
      <formula>AND(ISNUMBER($S2),$S2&gt;=TODAY(),$S2&lt;TODAY()+180)</formula>
    </cfRule>
  </conditionalFormatting>
  <conditionalFormatting sqref="W2:W91">
    <cfRule type="expression" priority="10" dxfId="0">
      <formula>AND(ISNUMBER($W2),$W2&lt;TODAY())</formula>
    </cfRule>
  </conditionalFormatting>
  <conditionalFormatting sqref="T2:T91">
    <cfRule type="cellIs" priority="11" operator="equal" dxfId="1">
      <formula>"Being retired"</formula>
    </cfRule>
  </conditionalFormatting>
  <dataValidations count="8">
    <dataValidation sqref="C2:C400" showDropDown="0" showInputMessage="0" showErrorMessage="0" allowBlank="1" errorTitle="Value not in the list" error="Pick a value from the list on the Lists sheet." type="list">
      <formula1>'Lists'!$A$2:$A$20</formula1>
    </dataValidation>
    <dataValidation sqref="D2:D400" showDropDown="0" showInputMessage="0" showErrorMessage="0" allowBlank="1" errorTitle="Value not in the list" error="Pick a value from the list on the Lists sheet." type="list">
      <formula1>'Lists'!$B$2:$B$10</formula1>
    </dataValidation>
    <dataValidation sqref="E2:E400" showDropDown="0" showInputMessage="0" showErrorMessage="0" allowBlank="1" errorTitle="Value not in the list" error="Pick a value from the list on the Lists sheet." type="list">
      <formula1>'Lists'!$C$2:$C$8</formula1>
    </dataValidation>
    <dataValidation sqref="F2:F400" showDropDown="0" showInputMessage="0" showErrorMessage="0" allowBlank="1" errorTitle="Value not in the list" error="Pick a value from the list on the Lists sheet." type="list">
      <formula1>'Lists'!$H$2:$H$14</formula1>
    </dataValidation>
    <dataValidation sqref="K2:K400" showDropDown="0" showInputMessage="0" showErrorMessage="0" allowBlank="1" errorTitle="Value not in the list" error="Pick a value from the list on the Lists sheet." type="list">
      <formula1>'Lists'!$D$2:$D$5</formula1>
    </dataValidation>
    <dataValidation sqref="L2:L400" showDropDown="0" showInputMessage="0" showErrorMessage="0" allowBlank="1" errorTitle="Value not in the list" error="Pick a value from the list on the Lists sheet." type="list">
      <formula1>'Lists'!$E$2:$E$6</formula1>
    </dataValidation>
    <dataValidation sqref="M2:M400" showDropDown="0" showInputMessage="0" showErrorMessage="0" allowBlank="1" errorTitle="Value not in the list" error="Pick a value from the list on the Lists sheet." type="list">
      <formula1>'Lists'!$F$2:$F$5</formula1>
    </dataValidation>
    <dataValidation sqref="T2:T400" showDropDown="0" showInputMessage="0" showErrorMessage="0" allowBlank="1" errorTitle="Value not in the list" error="Pick a value from the list on the Lists sheet." type="list">
      <formula1>'Lists'!$G$2:$G$6</formula1>
    </dataValidation>
  </dataValidations>
  <pageMargins left="0.75" right="0.75" top="1" bottom="1" header="0.5" footer="0.5"/>
</worksheet>
</file>

<file path=xl/worksheets/sheet3.xml><?xml version="1.0" encoding="utf-8"?>
<worksheet xmlns="http://schemas.openxmlformats.org/spreadsheetml/2006/main">
  <sheetPr>
    <tabColor rgb="003E4C56"/>
    <outlinePr summaryBelow="1" summaryRight="1"/>
    <pageSetUpPr/>
  </sheetPr>
  <dimension ref="A1:L23"/>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0" customWidth="1" min="1" max="1"/>
    <col width="30" customWidth="1" min="2" max="2"/>
    <col width="34" customWidth="1" min="3" max="3"/>
    <col width="26" customWidth="1" min="4" max="4"/>
    <col width="22" customWidth="1" min="5" max="5"/>
    <col width="22" customWidth="1" min="6" max="6"/>
    <col width="30" customWidth="1" min="7" max="7"/>
    <col width="24" customWidth="1" min="8" max="8"/>
    <col width="24" customWidth="1" min="9" max="9"/>
    <col width="24" customWidth="1" min="10" max="10"/>
    <col width="16" customWidth="1" min="11" max="11"/>
    <col width="44" customWidth="1" min="12" max="12"/>
  </cols>
  <sheetData>
    <row r="1" ht="34" customHeight="1">
      <c r="A1" s="12" t="inlineStr">
        <is>
          <t>ID</t>
        </is>
      </c>
      <c r="B1" s="12" t="inlineStr">
        <is>
          <t>Supplier</t>
        </is>
      </c>
      <c r="C1" s="12" t="inlineStr">
        <is>
          <t>Service / product</t>
        </is>
      </c>
      <c r="D1" s="12" t="inlineStr">
        <is>
          <t>Related assets (ID)</t>
        </is>
      </c>
      <c r="E1" s="12" t="inlineStr">
        <is>
          <t>Data location</t>
        </is>
      </c>
      <c r="F1" s="12" t="inlineStr">
        <is>
          <t>Processing agreement (GDPR)</t>
        </is>
      </c>
      <c r="G1" s="12" t="inlineStr">
        <is>
          <t>Responsibility model</t>
        </is>
      </c>
      <c r="H1" s="12" t="inlineStr">
        <is>
          <t>SLA / response time</t>
        </is>
      </c>
      <c r="I1" s="12" t="inlineStr">
        <is>
          <t>Contract owner</t>
        </is>
      </c>
      <c r="J1" s="12" t="inlineStr">
        <is>
          <t>Renewal / notice</t>
        </is>
      </c>
      <c r="K1" s="12" t="inlineStr">
        <is>
          <t>Annual cost (PLN)</t>
        </is>
      </c>
      <c r="L1" s="12" t="inlineStr">
        <is>
          <t>Exit plan</t>
        </is>
      </c>
    </row>
    <row r="2" ht="30" customHeight="1">
      <c r="A2" s="21" t="inlineStr">
        <is>
          <t>SUP-01</t>
        </is>
      </c>
      <c r="B2" s="22" t="inlineStr">
        <is>
          <t>Microsoft Ireland Operations Ltd.</t>
        </is>
      </c>
      <c r="C2" s="22" t="inlineStr">
        <is>
          <t>Microsoft 365 E3, Azure, Intune</t>
        </is>
      </c>
      <c r="D2" s="22" t="inlineStr">
        <is>
          <t>AST-0028, AST-0033, AST-0027, AST-0032</t>
        </is>
      </c>
      <c r="E2" s="22" t="inlineStr">
        <is>
          <t>EU (Ireland, Netherlands)</t>
        </is>
      </c>
      <c r="F2" s="22" t="inlineStr">
        <is>
          <t>Yes (2024-02-19)</t>
        </is>
      </c>
      <c r="G2" s="22" t="inlineStr">
        <is>
          <t>Shared (PaaS): we own data, accounts and permissions</t>
        </is>
      </c>
      <c r="H2" s="22" t="inlineStr">
        <is>
          <t>99.9% for M365 · 24/7 support</t>
        </is>
      </c>
      <c r="I2" s="22" t="inlineStr">
        <is>
          <t>Tomasz Górski – IT Manager</t>
        </is>
      </c>
      <c r="J2" s="22" t="inlineStr">
        <is>
          <t>Renews 2027-02-28, 60 days' notice</t>
        </is>
      </c>
      <c r="K2" s="23" t="n">
        <v>259400</v>
      </c>
      <c r="L2" s="11" t="inlineStr">
        <is>
          <t>PST and SharePoint export via migration tooling; the Veeam M365 copy allows a restore outside the tenant.</t>
        </is>
      </c>
    </row>
    <row r="3" ht="30" customHeight="1">
      <c r="A3" s="24" t="inlineStr">
        <is>
          <t>SUP-02</t>
        </is>
      </c>
      <c r="B3" s="25" t="inlineStr">
        <is>
          <t>Amazon Web Services EMEA SARL</t>
        </is>
      </c>
      <c r="C3" s="25" t="inlineStr">
        <is>
          <t>AWS: ECS, RDS, S3, CloudFront</t>
        </is>
      </c>
      <c r="D3" s="25" t="inlineStr">
        <is>
          <t>AST-0038, AST-0041, AST-0042, AST-0045</t>
        </is>
      </c>
      <c r="E3" s="25" t="inlineStr">
        <is>
          <t>EU (Frankfurt) + global CDN</t>
        </is>
      </c>
      <c r="F3" s="25" t="inlineStr">
        <is>
          <t>Yes (2023-11-08)</t>
        </is>
      </c>
      <c r="G3" s="25" t="inlineStr">
        <is>
          <t>Shared (IaaS): vendor provides the resource, we own config and data</t>
        </is>
      </c>
      <c r="H3" s="25" t="inlineStr">
        <is>
          <t>99.99% for Multi-AZ RDS · Business plan</t>
        </is>
      </c>
      <c r="I3" s="25" t="inlineStr">
        <is>
          <t>Michał Kaczmarek – E-commerce Manager</t>
        </is>
      </c>
      <c r="J3" s="25" t="inlineStr">
        <is>
          <t>Pay-as-you-go, no notice period</t>
        </is>
      </c>
      <c r="K3" s="26" t="n">
        <v>139900</v>
      </c>
      <c r="L3" s="27" t="inlineStr">
        <is>
          <t>The app is containerised and the infrastructure is in Terraform – a move to another cloud is estimated at 6-8 weeks.</t>
        </is>
      </c>
    </row>
    <row r="4" ht="30" customHeight="1">
      <c r="A4" s="21" t="inlineStr">
        <is>
          <t>SUP-03</t>
        </is>
      </c>
      <c r="B4" s="22" t="inlineStr">
        <is>
          <t>Google Cloud EMEA Ltd.</t>
        </is>
      </c>
      <c r="C4" s="22" t="inlineStr">
        <is>
          <t>BigQuery, Cloud Storage, GA4</t>
        </is>
      </c>
      <c r="D4" s="22" t="inlineStr">
        <is>
          <t>AST-0050, AST-0051, AST-0052, AST-0054</t>
        </is>
      </c>
      <c r="E4" s="22" t="inlineStr">
        <is>
          <t>EU (Netherlands) · GA4 with transfer</t>
        </is>
      </c>
      <c r="F4" s="22" t="inlineStr">
        <is>
          <t>Yes (2024-06-02)</t>
        </is>
      </c>
      <c r="G4" s="22" t="inlineStr">
        <is>
          <t>Shared (PaaS): we own data, accounts and permissions</t>
        </is>
      </c>
      <c r="H4" s="22" t="inlineStr">
        <is>
          <t>99.9% for BigQuery · Standard support</t>
        </is>
      </c>
      <c r="I4" s="22" t="inlineStr">
        <is>
          <t>Katarzyna Lis – Sales Director</t>
        </is>
      </c>
      <c r="J4" s="22" t="inlineStr">
        <is>
          <t>Pay-as-you-go</t>
        </is>
      </c>
      <c r="K4" s="23" t="n">
        <v>22800</v>
      </c>
      <c r="L4" s="11" t="inlineStr">
        <is>
          <t>The warehouse is a copy of source data – it can be rebuilt from ERP and RDS in about 3 weeks.</t>
        </is>
      </c>
    </row>
    <row r="5" ht="30" customHeight="1">
      <c r="A5" s="24" t="inlineStr">
        <is>
          <t>SUP-04</t>
        </is>
      </c>
      <c r="B5" s="25" t="inlineStr">
        <is>
          <t>OVH SAS</t>
        </is>
      </c>
      <c r="C5" s="25" t="inlineStr">
        <is>
          <t>Dedicated servers, Object Storage, domains</t>
        </is>
      </c>
      <c r="D5" s="25" t="inlineStr">
        <is>
          <t>AST-0057, AST-0058, AST-0068, AST-0069</t>
        </is>
      </c>
      <c r="E5" s="25" t="inlineStr">
        <is>
          <t>EU (France: GRA, RBX)</t>
        </is>
      </c>
      <c r="F5" s="25" t="inlineStr">
        <is>
          <t>Yes (2023-09-14)</t>
        </is>
      </c>
      <c r="G5" s="25" t="inlineStr">
        <is>
          <t>Shared (IaaS): vendor provides the resource, we own config and data</t>
        </is>
      </c>
      <c r="H5" s="25" t="inlineStr">
        <is>
          <t>99.9% hardware · 4 h part replacement</t>
        </is>
      </c>
      <c r="I5" s="25" t="inlineStr">
        <is>
          <t>Tomasz Górski – IT Manager</t>
        </is>
      </c>
      <c r="J5" s="25" t="inlineStr">
        <is>
          <t>Monthly, 30 days' notice</t>
        </is>
      </c>
      <c r="K5" s="26" t="n">
        <v>12300</v>
      </c>
      <c r="L5" s="27" t="inlineStr">
        <is>
          <t>Everything runs in Docker with compose files in GitLab – rebuilding on another host takes one working day.</t>
        </is>
      </c>
    </row>
    <row r="6" ht="30" customHeight="1">
      <c r="A6" s="21" t="inlineStr">
        <is>
          <t>SUP-05</t>
        </is>
      </c>
      <c r="B6" s="22" t="inlineStr">
        <is>
          <t>Comarch S.A.</t>
        </is>
      </c>
      <c r="C6" s="22" t="inlineStr">
        <is>
          <t>Comarch ERP XL – licences and support</t>
        </is>
      </c>
      <c r="D6" s="22" t="inlineStr">
        <is>
          <t>AST-0009, AST-0008</t>
        </is>
      </c>
      <c r="E6" s="22" t="inlineStr">
        <is>
          <t>On-premises (our server room)</t>
        </is>
      </c>
      <c r="F6" s="22" t="inlineStr">
        <is>
          <t>Yes (2022-07-05)</t>
        </is>
      </c>
      <c r="G6" s="22" t="inlineStr">
        <is>
          <t>Vendor licence and support, we run the software</t>
        </is>
      </c>
      <c r="H6" s="22" t="inlineStr">
        <is>
          <t>8 h response on business days</t>
        </is>
      </c>
      <c r="I6" s="22" t="inlineStr">
        <is>
          <t>Anna Wiśniewska – CFO</t>
        </is>
      </c>
      <c r="J6" s="22" t="inlineStr">
        <is>
          <t>Renews 2027-12-31</t>
        </is>
      </c>
      <c r="K6" s="23" t="n">
        <v>47000</v>
      </c>
      <c r="L6" s="11" t="inlineStr">
        <is>
          <t>The company's biggest lock-in. Exit is a year-long project; the SQL database is ours but the schema is proprietary.</t>
        </is>
      </c>
    </row>
    <row r="7" ht="30" customHeight="1">
      <c r="A7" s="24" t="inlineStr">
        <is>
          <t>SUP-06</t>
        </is>
      </c>
      <c r="B7" s="25" t="inlineStr">
        <is>
          <t>Soneta sp. z o.o. (przez partnera)</t>
        </is>
      </c>
      <c r="C7" s="25" t="inlineStr">
        <is>
          <t>enova365 HR and Payroll, hosted</t>
        </is>
      </c>
      <c r="D7" s="25" t="inlineStr">
        <is>
          <t>AST-0072, AST-0085</t>
        </is>
      </c>
      <c r="E7" s="25" t="inlineStr">
        <is>
          <t>EU (Poland)</t>
        </is>
      </c>
      <c r="F7" s="25" t="inlineStr">
        <is>
          <t>Yes (2024-01-22)</t>
        </is>
      </c>
      <c r="G7" s="25" t="inlineStr">
        <is>
          <t>SaaS: vendor runs the service, we own data, accounts and export</t>
        </is>
      </c>
      <c r="H7" s="25" t="inlineStr">
        <is>
          <t>99.5% · 4 h response on business days</t>
        </is>
      </c>
      <c r="I7" s="25" t="inlineStr">
        <is>
          <t>Ewa Dąbrowska – HR Manager</t>
        </is>
      </c>
      <c r="J7" s="25" t="inlineStr">
        <is>
          <t>Renews 2027-01-31, 90 days' notice</t>
        </is>
      </c>
      <c r="K7" s="26" t="n">
        <v>34200</v>
      </c>
      <c r="L7" s="27" t="inlineStr">
        <is>
          <t>Special-category data. XML export of employee files verified by a test in 2026-05.</t>
        </is>
      </c>
    </row>
    <row r="8" ht="30" customHeight="1">
      <c r="A8" s="21" t="inlineStr">
        <is>
          <t>SUP-07</t>
        </is>
      </c>
      <c r="B8" s="22" t="inlineStr">
        <is>
          <t>HubSpot Inc.</t>
        </is>
      </c>
      <c r="C8" s="22" t="inlineStr">
        <is>
          <t>HubSpot CRM Professional</t>
        </is>
      </c>
      <c r="D8" s="22" t="inlineStr">
        <is>
          <t>AST-0071, AST-0084</t>
        </is>
      </c>
      <c r="E8" s="22" t="inlineStr">
        <is>
          <t>USA (transfer under SCC + DPF)</t>
        </is>
      </c>
      <c r="F8" s="22" t="inlineStr">
        <is>
          <t>Yes (2025-04-16)</t>
        </is>
      </c>
      <c r="G8" s="22" t="inlineStr">
        <is>
          <t>SaaS: vendor runs the service, we own data, accounts and export</t>
        </is>
      </c>
      <c r="H8" s="22" t="inlineStr">
        <is>
          <t>99.9% · support on business days</t>
        </is>
      </c>
      <c r="I8" s="22" t="inlineStr">
        <is>
          <t>Katarzyna Lis – Sales Director</t>
        </is>
      </c>
      <c r="J8" s="22" t="inlineStr">
        <is>
          <t>Renews 2027-05-31, 30 days' notice</t>
        </is>
      </c>
      <c r="K8" s="23" t="n">
        <v>63000</v>
      </c>
      <c r="L8" s="11" t="inlineStr">
        <is>
          <t>Daily API export to S3 – contact data exists outside HubSpot and can be loaded into another CRM.</t>
        </is>
      </c>
    </row>
    <row r="9" ht="30" customHeight="1">
      <c r="A9" s="24" t="inlineStr">
        <is>
          <t>SUP-08</t>
        </is>
      </c>
      <c r="B9" s="25" t="inlineStr">
        <is>
          <t>Freshworks Inc.</t>
        </is>
      </c>
      <c r="C9" s="25" t="inlineStr">
        <is>
          <t>Freshdesk – customer tickets</t>
        </is>
      </c>
      <c r="D9" s="25" t="inlineStr">
        <is>
          <t>AST-0074</t>
        </is>
      </c>
      <c r="E9" s="25" t="inlineStr">
        <is>
          <t>EU (Germany)</t>
        </is>
      </c>
      <c r="F9" s="25" t="inlineStr">
        <is>
          <t>Yes (2024-09-03)</t>
        </is>
      </c>
      <c r="G9" s="25" t="inlineStr">
        <is>
          <t>SaaS: vendor runs the service, we own data, accounts and export</t>
        </is>
      </c>
      <c r="H9" s="25" t="inlineStr">
        <is>
          <t>99.9% · 8 h response</t>
        </is>
      </c>
      <c r="I9" s="25" t="inlineStr">
        <is>
          <t>Agnieszka Wróbel – Customer Service Manager</t>
        </is>
      </c>
      <c r="J9" s="25" t="inlineStr">
        <is>
          <t>Renews 2027-06-30</t>
        </is>
      </c>
      <c r="K9" s="26" t="n">
        <v>16800</v>
      </c>
      <c r="L9" s="27" t="inlineStr">
        <is>
          <t>Monthly CSV export of tickets and contacts to SharePoint; complaint history is evidence in disputes.</t>
        </is>
      </c>
    </row>
    <row r="10" ht="30" customHeight="1">
      <c r="A10" s="21" t="inlineStr">
        <is>
          <t>SUP-09</t>
        </is>
      </c>
      <c r="B10" s="22" t="inlineStr">
        <is>
          <t>Atlassian Pty Ltd</t>
        </is>
      </c>
      <c r="C10" s="22" t="inlineStr">
        <is>
          <t>Jira Software Cloud, Confluence</t>
        </is>
      </c>
      <c r="D10" s="22" t="inlineStr">
        <is>
          <t>AST-0075</t>
        </is>
      </c>
      <c r="E10" s="22" t="inlineStr">
        <is>
          <t>EU (Germany)</t>
        </is>
      </c>
      <c r="F10" s="22" t="inlineStr">
        <is>
          <t>Yes (2024-09-03)</t>
        </is>
      </c>
      <c r="G10" s="22" t="inlineStr">
        <is>
          <t>SaaS: vendor runs the service, we own data, accounts and export</t>
        </is>
      </c>
      <c r="H10" s="22" t="inlineStr">
        <is>
          <t>99.9% (Standard plan)</t>
        </is>
      </c>
      <c r="I10" s="22" t="inlineStr">
        <is>
          <t>Tomasz Górski – IT Manager</t>
        </is>
      </c>
      <c r="J10" s="22" t="inlineStr">
        <is>
          <t>Renews 2027-08-31</t>
        </is>
      </c>
      <c r="K10" s="23" t="n">
        <v>11900</v>
      </c>
      <c r="L10" s="11" t="inlineStr">
        <is>
          <t>Quarterly Confluence space export to XML/PDF. Low lock-in – the data is documentation, not a process.</t>
        </is>
      </c>
    </row>
    <row r="11" ht="30" customHeight="1">
      <c r="A11" s="24" t="inlineStr">
        <is>
          <t>SUP-10</t>
        </is>
      </c>
      <c r="B11" s="25" t="inlineStr">
        <is>
          <t>Functional Software Inc. (Sentry)</t>
        </is>
      </c>
      <c r="C11" s="25" t="inlineStr">
        <is>
          <t>Sentry – error monitoring</t>
        </is>
      </c>
      <c r="D11" s="25" t="inlineStr">
        <is>
          <t>AST-0076</t>
        </is>
      </c>
      <c r="E11" s="25" t="inlineStr">
        <is>
          <t>EU (Germany)</t>
        </is>
      </c>
      <c r="F11" s="25" t="inlineStr">
        <is>
          <t>Yes (2025-02-10)</t>
        </is>
      </c>
      <c r="G11" s="25" t="inlineStr">
        <is>
          <t>SaaS: vendor runs the service, we own data, accounts and export</t>
        </is>
      </c>
      <c r="H11" s="25" t="inlineStr">
        <is>
          <t>No SLA (Team plan)</t>
        </is>
      </c>
      <c r="I11" s="25" t="inlineStr">
        <is>
          <t>Michał Kaczmarek – E-commerce Manager</t>
        </is>
      </c>
      <c r="J11" s="25" t="inlineStr">
        <is>
          <t>Monthly</t>
        </is>
      </c>
      <c r="K11" s="26" t="n">
        <v>4300</v>
      </c>
      <c r="L11" s="27" t="inlineStr">
        <is>
          <t>An open-source replacement (GlitchTip) was tested on ovh-app-02; migration is one day of work.</t>
        </is>
      </c>
    </row>
    <row r="12" ht="30" customHeight="1">
      <c r="A12" s="21" t="inlineStr">
        <is>
          <t>SUP-11</t>
        </is>
      </c>
      <c r="B12" s="22" t="inlineStr">
        <is>
          <t>Cloudflare Inc.</t>
        </is>
      </c>
      <c r="C12" s="22" t="inlineStr">
        <is>
          <t>DNS, WAF, DDoS protection</t>
        </is>
      </c>
      <c r="D12" s="22" t="inlineStr">
        <is>
          <t>AST-0077, AST-0069</t>
        </is>
      </c>
      <c r="E12" s="22" t="inlineStr">
        <is>
          <t>USA / global anycast</t>
        </is>
      </c>
      <c r="F12" s="22" t="inlineStr">
        <is>
          <t>Yes (2024-11-27)</t>
        </is>
      </c>
      <c r="G12" s="22" t="inlineStr">
        <is>
          <t>SaaS: vendor runs the service, we own data, accounts and export</t>
        </is>
      </c>
      <c r="H12" s="22" t="inlineStr">
        <is>
          <t>100% DNS uptime (Pro plan)</t>
        </is>
      </c>
      <c r="I12" s="22" t="inlineStr">
        <is>
          <t>Piotr Adamczyk – Marketing Manager</t>
        </is>
      </c>
      <c r="J12" s="22" t="inlineStr">
        <is>
          <t>Monthly</t>
        </is>
      </c>
      <c r="K12" s="23" t="n">
        <v>1080</v>
      </c>
      <c r="L12" s="11" t="inlineStr">
        <is>
          <t>The DNS zone is exported to a file in GitLab. Moving back to OVH DNS takes an hour plus propagation.</t>
        </is>
      </c>
    </row>
    <row r="13" ht="30" customHeight="1">
      <c r="A13" s="24" t="inlineStr">
        <is>
          <t>SUP-12</t>
        </is>
      </c>
      <c r="B13" s="25" t="inlineStr">
        <is>
          <t>Autenti sp. z o.o.</t>
        </is>
      </c>
      <c r="C13" s="25" t="inlineStr">
        <is>
          <t>Electronic document signing</t>
        </is>
      </c>
      <c r="D13" s="25" t="inlineStr">
        <is>
          <t>AST-0073</t>
        </is>
      </c>
      <c r="E13" s="25" t="inlineStr">
        <is>
          <t>EU (Poland)</t>
        </is>
      </c>
      <c r="F13" s="25" t="inlineStr">
        <is>
          <t>Yes (2025-01-08)</t>
        </is>
      </c>
      <c r="G13" s="25" t="inlineStr">
        <is>
          <t>SaaS: vendor runs the service, we own data, accounts and export</t>
        </is>
      </c>
      <c r="H13" s="25" t="inlineStr">
        <is>
          <t>99.5% · 24 h response</t>
        </is>
      </c>
      <c r="I13" s="25" t="inlineStr">
        <is>
          <t>Anna Wiśniewska – CFO</t>
        </is>
      </c>
      <c r="J13" s="25" t="inlineStr">
        <is>
          <t>Renews 2027-03-31</t>
        </is>
      </c>
      <c r="K13" s="26" t="n">
        <v>8400</v>
      </c>
      <c r="L13" s="27" t="inlineStr">
        <is>
          <t>Signed documents are pulled to SharePoint monthly – signature validity does not depend on the subscription.</t>
        </is>
      </c>
    </row>
    <row r="14" ht="30" customHeight="1">
      <c r="A14" s="21" t="inlineStr">
        <is>
          <t>SUP-13</t>
        </is>
      </c>
      <c r="B14" s="22" t="inlineStr">
        <is>
          <t>Orange Polska S.A.</t>
        </is>
      </c>
      <c r="C14" s="22" t="inlineStr">
        <is>
          <t>HQ internet link, 1 Gbit/s</t>
        </is>
      </c>
      <c r="D14" s="22" t="inlineStr">
        <is>
          <t>AST-0020</t>
        </is>
      </c>
      <c r="E14" s="22" t="inlineStr">
        <is>
          <t>Not applicable (transport)</t>
        </is>
      </c>
      <c r="F14" s="22" t="inlineStr">
        <is>
          <t>Not applicable</t>
        </is>
      </c>
      <c r="G14" s="22" t="inlineStr">
        <is>
          <t>Link: vendor up to the network termination, ours beyond</t>
        </is>
      </c>
      <c r="H14" s="22" t="inlineStr">
        <is>
          <t>99.7% · 8 h fault repair</t>
        </is>
      </c>
      <c r="I14" s="22" t="inlineStr">
        <is>
          <t>Tomasz Górski – IT Manager</t>
        </is>
      </c>
      <c r="J14" s="22" t="inlineStr">
        <is>
          <t>Contract until 2027-03-31</t>
        </is>
      </c>
      <c r="K14" s="23" t="n">
        <v>21600</v>
      </c>
      <c r="L14" s="11" t="inlineStr">
        <is>
          <t>The backup link comes from a different operator over a different cable route – switching does not stop the company.</t>
        </is>
      </c>
    </row>
    <row r="15" ht="30" customHeight="1">
      <c r="A15" s="24" t="inlineStr">
        <is>
          <t>SUP-14</t>
        </is>
      </c>
      <c r="B15" s="25" t="inlineStr">
        <is>
          <t>Netia S.A.</t>
        </is>
      </c>
      <c r="C15" s="25" t="inlineStr">
        <is>
          <t>Płock link 500 Mbit/s + HQ backup</t>
        </is>
      </c>
      <c r="D15" s="25" t="inlineStr">
        <is>
          <t>AST-0021</t>
        </is>
      </c>
      <c r="E15" s="25" t="inlineStr">
        <is>
          <t>Not applicable (transport)</t>
        </is>
      </c>
      <c r="F15" s="25" t="inlineStr">
        <is>
          <t>Not applicable</t>
        </is>
      </c>
      <c r="G15" s="25" t="inlineStr">
        <is>
          <t>Link: vendor up to the network termination, ours beyond</t>
        </is>
      </c>
      <c r="H15" s="25" t="inlineStr">
        <is>
          <t>99.5% · 12 h fault repair</t>
        </is>
      </c>
      <c r="I15" s="25" t="inlineStr">
        <is>
          <t>Marek Zieliński – Production Director</t>
        </is>
      </c>
      <c r="J15" s="25" t="inlineStr">
        <is>
          <t>Contract until 2027-03-31</t>
        </is>
      </c>
      <c r="K15" s="26" t="n">
        <v>14400</v>
      </c>
      <c r="L15" s="27" t="inlineStr">
        <is>
          <t>The plant has no backup link – risk accepted by the board, to be reviewed at renewal.</t>
        </is>
      </c>
    </row>
    <row r="16" ht="30" customHeight="1">
      <c r="A16" s="21" t="inlineStr">
        <is>
          <t>SUP-15</t>
        </is>
      </c>
      <c r="B16" s="22" t="inlineStr">
        <is>
          <t>NetSerwis Sp. z o.o.</t>
        </is>
      </c>
      <c r="C16" s="22" t="inlineStr">
        <is>
          <t>Server room: UPS, cooling, access control</t>
        </is>
      </c>
      <c r="D16" s="22" t="inlineStr">
        <is>
          <t>AST-0017, AST-0018, AST-0019</t>
        </is>
      </c>
      <c r="E16" s="22" t="inlineStr">
        <is>
          <t>On-premises</t>
        </is>
      </c>
      <c r="F16" s="22" t="inlineStr">
        <is>
          <t>Yes (2024-05-30)</t>
        </is>
      </c>
      <c r="G16" s="22" t="inlineStr">
        <is>
          <t>Field service on our hardware, at our site</t>
        </is>
      </c>
      <c r="H16" s="22" t="inlineStr">
        <is>
          <t>Two inspections a year · 8 h call-out</t>
        </is>
      </c>
      <c r="I16" s="22" t="inlineStr">
        <is>
          <t>Tomasz Górski – IT Manager</t>
        </is>
      </c>
      <c r="J16" s="22" t="inlineStr">
        <is>
          <t>Renews 2027-05-31</t>
        </is>
      </c>
      <c r="K16" s="23" t="n">
        <v>15700</v>
      </c>
      <c r="L16" s="11" t="inlineStr">
        <is>
          <t>The supplier has physical access to the server room – entries are logged, badges revoked at contract end.</t>
        </is>
      </c>
    </row>
    <row r="17" ht="30" customHeight="1">
      <c r="A17" s="24" t="inlineStr">
        <is>
          <t>SUP-16</t>
        </is>
      </c>
      <c r="B17" s="25" t="inlineStr">
        <is>
          <t>Dell Technologies</t>
        </is>
      </c>
      <c r="C17" s="25" t="inlineStr">
        <is>
          <t>ProSupport for servers and storage</t>
        </is>
      </c>
      <c r="D17" s="25" t="inlineStr">
        <is>
          <t>AST-0001, AST-0002, AST-0003</t>
        </is>
      </c>
      <c r="E17" s="25" t="inlineStr">
        <is>
          <t>Not applicable (hardware)</t>
        </is>
      </c>
      <c r="F17" s="25" t="inlineStr">
        <is>
          <t>Not applicable</t>
        </is>
      </c>
      <c r="G17" s="25" t="inlineStr">
        <is>
          <t>Field service on our hardware, at our site</t>
        </is>
      </c>
      <c r="H17" s="25" t="inlineStr">
        <is>
          <t>Next business day on-site · parts on site</t>
        </is>
      </c>
      <c r="I17" s="25" t="inlineStr">
        <is>
          <t>Tomasz Górski – IT Manager</t>
        </is>
      </c>
      <c r="J17" s="25" t="inlineStr">
        <is>
          <t>Support until 2028-06-30</t>
        </is>
      </c>
      <c r="K17" s="26" t="n">
        <v>22200</v>
      </c>
      <c r="L17" s="27" t="inlineStr">
        <is>
          <t>After 2028 the hardware is unsupported – the replace-or-move-to-cloud decision must be made in 2027.</t>
        </is>
      </c>
    </row>
    <row r="18" ht="30" customHeight="1">
      <c r="A18" s="21" t="inlineStr">
        <is>
          <t>SUP-17</t>
        </is>
      </c>
      <c r="B18" s="22" t="inlineStr">
        <is>
          <t>Veeam Software</t>
        </is>
      </c>
      <c r="C18" s="22" t="inlineStr">
        <is>
          <t>Veeam B&amp;R 12 + Backup for M365</t>
        </is>
      </c>
      <c r="D18" s="22" t="inlineStr">
        <is>
          <t>AST-0011, AST-0028</t>
        </is>
      </c>
      <c r="E18" s="22" t="inlineStr">
        <is>
          <t>On-premises + Azure</t>
        </is>
      </c>
      <c r="F18" s="22" t="inlineStr">
        <is>
          <t>Yes (2024-05-30)</t>
        </is>
      </c>
      <c r="G18" s="22" t="inlineStr">
        <is>
          <t>Vendor licence and support, we run the software</t>
        </is>
      </c>
      <c r="H18" s="22" t="inlineStr">
        <is>
          <t>24/7 vendor support</t>
        </is>
      </c>
      <c r="I18" s="22" t="inlineStr">
        <is>
          <t>Tomasz Górski – IT Manager</t>
        </is>
      </c>
      <c r="J18" s="22" t="inlineStr">
        <is>
          <t>Renews 2027-06-30</t>
        </is>
      </c>
      <c r="K18" s="23" t="n">
        <v>14200</v>
      </c>
      <c r="L18" s="11" t="inlineStr">
        <is>
          <t>Backups are in Veeam's own format – the exit plan includes exporting to native format before leaving.</t>
        </is>
      </c>
    </row>
    <row r="19" ht="30" customHeight="1">
      <c r="A19" s="24" t="inlineStr">
        <is>
          <t>SUP-18</t>
        </is>
      </c>
      <c r="B19" s="25" t="inlineStr">
        <is>
          <t>Fortinet (przez partnera Sysbit)</t>
        </is>
      </c>
      <c r="C19" s="25" t="inlineStr">
        <is>
          <t>FortiGate 200F/60F + FortiGuard</t>
        </is>
      </c>
      <c r="D19" s="25" t="inlineStr">
        <is>
          <t>AST-0013, AST-0024</t>
        </is>
      </c>
      <c r="E19" s="25" t="inlineStr">
        <is>
          <t>Not applicable (hardware)</t>
        </is>
      </c>
      <c r="F19" s="25" t="inlineStr">
        <is>
          <t>Not applicable</t>
        </is>
      </c>
      <c r="G19" s="25" t="inlineStr">
        <is>
          <t>Field service on our hardware, at our site</t>
        </is>
      </c>
      <c r="H19" s="25" t="inlineStr">
        <is>
          <t>3-day RMA replacement · 24/7 signatures</t>
        </is>
      </c>
      <c r="I19" s="25" t="inlineStr">
        <is>
          <t>Tomasz Górski – IT Manager</t>
        </is>
      </c>
      <c r="J19" s="25" t="inlineStr">
        <is>
          <t>Subscription until 2028-11-30</t>
        </is>
      </c>
      <c r="K19" s="26" t="n">
        <v>21000</v>
      </c>
      <c r="L19" s="27" t="inlineStr">
        <is>
          <t>The config is exported to GitLab on every change – restoring onto a spare device takes 30 minutes.</t>
        </is>
      </c>
    </row>
    <row r="20" ht="30" customHeight="1">
      <c r="A20" s="21" t="inlineStr">
        <is>
          <t>SUP-19</t>
        </is>
      </c>
      <c r="B20" s="22" t="inlineStr">
        <is>
          <t>Automatyka Serwis S.A.</t>
        </is>
      </c>
      <c r="C20" s="22" t="inlineStr">
        <is>
          <t>SCADA and PLC maintenance</t>
        </is>
      </c>
      <c r="D20" s="22" t="inlineStr">
        <is>
          <t>AST-0022, AST-0023</t>
        </is>
      </c>
      <c r="E20" s="22" t="inlineStr">
        <is>
          <t>On-premises (Płock plant)</t>
        </is>
      </c>
      <c r="F20" s="22" t="inlineStr">
        <is>
          <t>Yes (2023-04-12)</t>
        </is>
      </c>
      <c r="G20" s="22" t="inlineStr">
        <is>
          <t>Field service on our hardware, at our site</t>
        </is>
      </c>
      <c r="H20" s="22" t="inlineStr">
        <is>
          <t>8 h call-out · on duty 6:00-22:00</t>
        </is>
      </c>
      <c r="I20" s="22" t="inlineStr">
        <is>
          <t>Marek Zieliński – Production Director</t>
        </is>
      </c>
      <c r="J20" s="22" t="inlineStr">
        <is>
          <t>Renews 2027-09-30</t>
        </is>
      </c>
      <c r="K20" s="23" t="n">
        <v>12000</v>
      </c>
      <c r="L20" s="11" t="inlineStr">
        <is>
          <t>The PLC source code sits with the supplier. A source escrow copy was agreed but not yet delivered.</t>
        </is>
      </c>
    </row>
    <row r="21" ht="30" customHeight="1">
      <c r="A21" s="24" t="inlineStr">
        <is>
          <t>SUP-20</t>
        </is>
      </c>
      <c r="B21" s="25" t="inlineStr">
        <is>
          <t>Adverto sp. z o.o. (agencja)</t>
        </is>
      </c>
      <c r="C21" s="25" t="inlineStr">
        <is>
          <t>Google Ads, SEO, Search Console</t>
        </is>
      </c>
      <c r="D21" s="25" t="inlineStr">
        <is>
          <t>AST-0056, AST-0054</t>
        </is>
      </c>
      <c r="E21" s="25" t="inlineStr">
        <is>
          <t>USA (Google accounts)</t>
        </is>
      </c>
      <c r="F21" s="25" t="inlineStr">
        <is>
          <t>MISSING – to be signed</t>
        </is>
      </c>
      <c r="G21" s="25" t="inlineStr">
        <is>
          <t>SaaS: vendor runs the service, we own data, accounts and export</t>
        </is>
      </c>
      <c r="H21" s="25" t="inlineStr">
        <is>
          <t>No SLA · business-day contact</t>
        </is>
      </c>
      <c r="I21" s="25" t="inlineStr">
        <is>
          <t>Piotr Adamczyk – Marketing Manager</t>
        </is>
      </c>
      <c r="J21" s="25" t="inlineStr">
        <is>
          <t>Monthly, 30 days' notice</t>
        </is>
      </c>
      <c r="K21" s="26" t="n"/>
      <c r="L21" s="27" t="inlineStr">
        <is>
          <t>The agency works from a shared account – move to named access and revoke it when the contract ends.</t>
        </is>
      </c>
    </row>
    <row r="22" ht="30" customHeight="1">
      <c r="A22" s="21" t="inlineStr">
        <is>
          <t>SUP-21</t>
        </is>
      </c>
      <c r="B22" s="22" t="inlineStr">
        <is>
          <t>ING Bank Śląski S.A.</t>
        </is>
      </c>
      <c r="C22" s="22" t="inlineStr">
        <is>
          <t>ING Business – online banking</t>
        </is>
      </c>
      <c r="D22" s="22" t="inlineStr">
        <is>
          <t>AST-0078</t>
        </is>
      </c>
      <c r="E22" s="22" t="inlineStr">
        <is>
          <t>EU (Poland)</t>
        </is>
      </c>
      <c r="F22" s="22" t="inlineStr">
        <is>
          <t>Not applicable</t>
        </is>
      </c>
      <c r="G22" s="22" t="inlineStr">
        <is>
          <t>SaaS: vendor runs the service, we own data, accounts and export</t>
        </is>
      </c>
      <c r="H22" s="22" t="inlineStr">
        <is>
          <t>Per the bank's terms</t>
        </is>
      </c>
      <c r="I22" s="22" t="inlineStr">
        <is>
          <t>Anna Wiśniewska – CFO</t>
        </is>
      </c>
      <c r="J22" s="22" t="inlineStr">
        <is>
          <t>Open-ended</t>
        </is>
      </c>
      <c r="K22" s="23" t="n">
        <v>4800</v>
      </c>
      <c r="L22" s="11" t="inlineStr">
        <is>
          <t>Hardware tokens issued by name, log kept by the CFO; collected at every offboarding.</t>
        </is>
      </c>
    </row>
    <row r="23" ht="30" customHeight="1">
      <c r="A23" s="24" t="inlineStr">
        <is>
          <t>SUP-22</t>
        </is>
      </c>
      <c r="B23" s="25" t="inlineStr">
        <is>
          <t>Kopiuj-Serwis Sp. z o.o.</t>
        </is>
      </c>
      <c r="C23" s="25" t="inlineStr">
        <is>
          <t>Multifunction printers (lease)</t>
        </is>
      </c>
      <c r="D23" s="25" t="inlineStr">
        <is>
          <t>AST-0082</t>
        </is>
      </c>
      <c r="E23" s="25" t="inlineStr">
        <is>
          <t>On-premises (offices)</t>
        </is>
      </c>
      <c r="F23" s="25" t="inlineStr">
        <is>
          <t>Yes (2023-08-21)</t>
        </is>
      </c>
      <c r="G23" s="25" t="inlineStr">
        <is>
          <t>Field service on our hardware, at our site</t>
        </is>
      </c>
      <c r="H23" s="25" t="inlineStr">
        <is>
          <t>24 h response · per-copy billing</t>
        </is>
      </c>
      <c r="I23" s="25" t="inlineStr">
        <is>
          <t>Tomasz Górski – IT Manager</t>
        </is>
      </c>
      <c r="J23" s="25" t="inlineStr">
        <is>
          <t>Lease until 2028-09-30</t>
        </is>
      </c>
      <c r="K23" s="26" t="n">
        <v>22800</v>
      </c>
      <c r="L23" s="27" t="inlineStr">
        <is>
          <t>The devices hold disks with scanned images – the contract requires a documented wipe on return.</t>
        </is>
      </c>
    </row>
  </sheetData>
  <autoFilter ref="A1:L23"/>
  <conditionalFormatting sqref="F2:F23">
    <cfRule type="cellIs" priority="1" operator="equal" dxfId="0">
      <formula>"MISSING – to be signed"</formula>
    </cfRule>
  </conditionalFormatting>
  <pageMargins left="0.75" right="0.75" top="1" bottom="1" header="0.5" footer="0.5"/>
</worksheet>
</file>

<file path=xl/worksheets/sheet4.xml><?xml version="1.0" encoding="utf-8"?>
<worksheet xmlns="http://schemas.openxmlformats.org/spreadsheetml/2006/main">
  <sheetPr>
    <tabColor rgb="000F5B63"/>
    <outlinePr summaryBelow="1" summaryRight="1"/>
    <pageSetUpPr/>
  </sheetPr>
  <dimension ref="B1:E76"/>
  <sheetViews>
    <sheetView showGridLines="0" workbookViewId="0">
      <selection activeCell="A1" sqref="A1"/>
    </sheetView>
  </sheetViews>
  <sheetFormatPr baseColWidth="8" defaultRowHeight="15"/>
  <cols>
    <col width="3" customWidth="1" min="1" max="1"/>
    <col width="46" customWidth="1" min="2" max="2"/>
    <col width="14" customWidth="1" min="3" max="3"/>
    <col width="18" customWidth="1" min="4" max="4"/>
    <col width="76" customWidth="1" min="5" max="5"/>
  </cols>
  <sheetData>
    <row r="1">
      <c r="B1" s="28" t="inlineStr">
        <is>
          <t>Register overview</t>
        </is>
      </c>
    </row>
    <row r="2">
      <c r="B2" s="29" t="inlineStr">
        <is>
          <t>Every number is computed from the "Asset register" sheet. Do not type anything here.</t>
        </is>
      </c>
    </row>
    <row r="4" ht="26" customHeight="1">
      <c r="B4" s="30" t="inlineStr">
        <is>
          <t>Summary</t>
        </is>
      </c>
      <c r="C4" s="31" t="inlineStr">
        <is>
          <t>Count</t>
        </is>
      </c>
    </row>
    <row r="5">
      <c r="B5" s="32" t="inlineStr">
        <is>
          <t>Assets in the register</t>
        </is>
      </c>
      <c r="C5" s="33">
        <f>COUNTIF('Asset register'!A2:A400,"AST-*")</f>
        <v/>
      </c>
    </row>
    <row r="6">
      <c r="B6" s="32" t="inlineStr">
        <is>
          <t>Total annual cost (PLN)</t>
        </is>
      </c>
      <c r="C6" s="34">
        <f>SUM('Asset register'!U2:U400)</f>
        <v/>
      </c>
    </row>
    <row r="8" ht="26" customHeight="1">
      <c r="B8" s="30" t="inlineStr">
        <is>
          <t>By criticality</t>
        </is>
      </c>
      <c r="C8" s="31" t="inlineStr">
        <is>
          <t>Count</t>
        </is>
      </c>
      <c r="D8" s="31" t="inlineStr">
        <is>
          <t>Annual cost (PLN)</t>
        </is>
      </c>
    </row>
    <row r="9">
      <c r="B9" s="35" t="inlineStr">
        <is>
          <t>Critical</t>
        </is>
      </c>
      <c r="C9" s="33">
        <f>COUNTIF('Asset register'!M2:M400,"Critical")</f>
        <v/>
      </c>
      <c r="D9" s="36">
        <f>SUMIF('Asset register'!M2:M400,"Critical",'Asset register'!U2:U400)</f>
        <v/>
      </c>
    </row>
    <row r="10">
      <c r="B10" s="35" t="inlineStr">
        <is>
          <t>High</t>
        </is>
      </c>
      <c r="C10" s="33">
        <f>COUNTIF('Asset register'!M2:M400,"High")</f>
        <v/>
      </c>
      <c r="D10" s="36">
        <f>SUMIF('Asset register'!M2:M400,"High",'Asset register'!U2:U400)</f>
        <v/>
      </c>
    </row>
    <row r="11">
      <c r="B11" s="35" t="inlineStr">
        <is>
          <t>Medium</t>
        </is>
      </c>
      <c r="C11" s="33">
        <f>COUNTIF('Asset register'!M2:M400,"Medium")</f>
        <v/>
      </c>
      <c r="D11" s="36">
        <f>SUMIF('Asset register'!M2:M400,"Medium",'Asset register'!U2:U400)</f>
        <v/>
      </c>
    </row>
    <row r="12">
      <c r="B12" s="35" t="inlineStr">
        <is>
          <t>Low</t>
        </is>
      </c>
      <c r="C12" s="33">
        <f>COUNTIF('Asset register'!M2:M400,"Low")</f>
        <v/>
      </c>
      <c r="D12" s="36">
        <f>SUMIF('Asset register'!M2:M400,"Low",'Asset register'!U2:U400)</f>
        <v/>
      </c>
    </row>
    <row r="14" ht="26" customHeight="1">
      <c r="B14" s="30" t="inlineStr">
        <is>
          <t>By location and provider</t>
        </is>
      </c>
      <c r="C14" s="31" t="inlineStr">
        <is>
          <t>Count</t>
        </is>
      </c>
      <c r="D14" s="31" t="inlineStr">
        <is>
          <t>Annual cost (PLN)</t>
        </is>
      </c>
    </row>
    <row r="15">
      <c r="B15" s="35" t="inlineStr">
        <is>
          <t>On-premises (own infrastructure)</t>
        </is>
      </c>
      <c r="C15" s="33">
        <f>COUNTIF('Asset register'!F2:F400,"On-premises*")</f>
        <v/>
      </c>
      <c r="D15" s="36">
        <f>SUMIF('Asset register'!F2:F400,"On-premises*",'Asset register'!U2:U400)</f>
        <v/>
      </c>
    </row>
    <row r="16">
      <c r="B16" s="35" t="inlineStr">
        <is>
          <t>Microsoft 365</t>
        </is>
      </c>
      <c r="C16" s="33">
        <f>COUNTIF('Asset register'!F2:F400,"Microsoft 365*")</f>
        <v/>
      </c>
      <c r="D16" s="36">
        <f>SUMIF('Asset register'!F2:F400,"Microsoft 365*",'Asset register'!U2:U400)</f>
        <v/>
      </c>
    </row>
    <row r="17">
      <c r="B17" s="35" t="inlineStr">
        <is>
          <t>Azure</t>
        </is>
      </c>
      <c r="C17" s="33">
        <f>COUNTIF('Asset register'!F2:F400,"Azure*")</f>
        <v/>
      </c>
      <c r="D17" s="36">
        <f>SUMIF('Asset register'!F2:F400,"Azure*",'Asset register'!U2:U400)</f>
        <v/>
      </c>
    </row>
    <row r="18">
      <c r="B18" s="35" t="inlineStr">
        <is>
          <t>AWS</t>
        </is>
      </c>
      <c r="C18" s="33">
        <f>COUNTIF('Asset register'!F2:F400,"AWS*")</f>
        <v/>
      </c>
      <c r="D18" s="36">
        <f>SUMIF('Asset register'!F2:F400,"AWS*",'Asset register'!U2:U400)</f>
        <v/>
      </c>
    </row>
    <row r="19">
      <c r="B19" s="35" t="inlineStr">
        <is>
          <t>Google Cloud (GCP)</t>
        </is>
      </c>
      <c r="C19" s="33">
        <f>COUNTIF('Asset register'!F2:F400,"GCP*")</f>
        <v/>
      </c>
      <c r="D19" s="36">
        <f>SUMIF('Asset register'!F2:F400,"GCP*",'Asset register'!U2:U400)</f>
        <v/>
      </c>
    </row>
    <row r="20">
      <c r="B20" s="35" t="inlineStr">
        <is>
          <t>OVHcloud</t>
        </is>
      </c>
      <c r="C20" s="33">
        <f>COUNTIF('Asset register'!F2:F400,"OVHcloud*")</f>
        <v/>
      </c>
      <c r="D20" s="36">
        <f>SUMIF('Asset register'!F2:F400,"OVHcloud*",'Asset register'!U2:U400)</f>
        <v/>
      </c>
    </row>
    <row r="21">
      <c r="B21" s="35" t="inlineStr">
        <is>
          <t>Other SaaS</t>
        </is>
      </c>
      <c r="C21" s="33">
        <f>COUNTIF('Asset register'!F2:F400,"SaaS*")</f>
        <v/>
      </c>
      <c r="D21" s="36">
        <f>SUMIF('Asset register'!F2:F400,"SaaS*",'Asset register'!U2:U400)</f>
        <v/>
      </c>
    </row>
    <row r="22">
      <c r="B22" s="35" t="inlineStr">
        <is>
          <t>Multiple locations</t>
        </is>
      </c>
      <c r="C22" s="33">
        <f>COUNTIF('Asset register'!F2:F400,"Multiple locations")</f>
        <v/>
      </c>
      <c r="D22" s="36">
        <f>SUMIF('Asset register'!F2:F400,"Multiple locations",'Asset register'!U2:U400)</f>
        <v/>
      </c>
    </row>
    <row r="24" ht="26" customHeight="1">
      <c r="B24" s="30" t="inlineStr">
        <is>
          <t>By type</t>
        </is>
      </c>
      <c r="C24" s="31" t="inlineStr">
        <is>
          <t>Count</t>
        </is>
      </c>
    </row>
    <row r="25">
      <c r="B25" s="35" t="inlineStr">
        <is>
          <t>Physical server</t>
        </is>
      </c>
      <c r="C25" s="33">
        <f>COUNTIF('Asset register'!C2:C400,"Physical server")</f>
        <v/>
      </c>
    </row>
    <row r="26">
      <c r="B26" s="35" t="inlineStr">
        <is>
          <t>Virtual machine</t>
        </is>
      </c>
      <c r="C26" s="33">
        <f>COUNTIF('Asset register'!C2:C400,"Virtual machine")</f>
        <v/>
      </c>
    </row>
    <row r="27">
      <c r="B27" s="35" t="inlineStr">
        <is>
          <t>Container / service</t>
        </is>
      </c>
      <c r="C27" s="33">
        <f>COUNTIF('Asset register'!C2:C400,"Container / service")</f>
        <v/>
      </c>
    </row>
    <row r="28">
      <c r="B28" s="35" t="inlineStr">
        <is>
          <t>Database</t>
        </is>
      </c>
      <c r="C28" s="33">
        <f>COUNTIF('Asset register'!C2:C400,"Database")</f>
        <v/>
      </c>
    </row>
    <row r="29">
      <c r="B29" s="35" t="inlineStr">
        <is>
          <t>Data store</t>
        </is>
      </c>
      <c r="C29" s="33">
        <f>COUNTIF('Asset register'!C2:C400,"Data store")</f>
        <v/>
      </c>
    </row>
    <row r="30">
      <c r="B30" s="35" t="inlineStr">
        <is>
          <t>Application</t>
        </is>
      </c>
      <c r="C30" s="33">
        <f>COUNTIF('Asset register'!C2:C400,"Application")</f>
        <v/>
      </c>
    </row>
    <row r="31">
      <c r="B31" s="35" t="inlineStr">
        <is>
          <t>SaaS service</t>
        </is>
      </c>
      <c r="C31" s="33">
        <f>COUNTIF('Asset register'!C2:C400,"SaaS service")</f>
        <v/>
      </c>
    </row>
    <row r="32">
      <c r="B32" s="35" t="inlineStr">
        <is>
          <t>Cloud account / subscription</t>
        </is>
      </c>
      <c r="C32" s="33">
        <f>COUNTIF('Asset register'!C2:C400,"Cloud account / subscription")</f>
        <v/>
      </c>
    </row>
    <row r="33">
      <c r="B33" s="35" t="inlineStr">
        <is>
          <t>Identity and access</t>
        </is>
      </c>
      <c r="C33" s="33">
        <f>COUNTIF('Asset register'!C2:C400,"Identity and access")</f>
        <v/>
      </c>
    </row>
    <row r="34">
      <c r="B34" s="35" t="inlineStr">
        <is>
          <t>Network device</t>
        </is>
      </c>
      <c r="C34" s="33">
        <f>COUNTIF('Asset register'!C2:C400,"Network device")</f>
        <v/>
      </c>
    </row>
    <row r="35">
      <c r="B35" s="35" t="inlineStr">
        <is>
          <t>Endpoint device</t>
        </is>
      </c>
      <c r="C35" s="33">
        <f>COUNTIF('Asset register'!C2:C400,"Endpoint device")</f>
        <v/>
      </c>
    </row>
    <row r="36">
      <c r="B36" s="35" t="inlineStr">
        <is>
          <t>Mobile device</t>
        </is>
      </c>
      <c r="C36" s="33">
        <f>COUNTIF('Asset register'!C2:C400,"Mobile device")</f>
        <v/>
      </c>
    </row>
    <row r="37">
      <c r="B37" s="35" t="inlineStr">
        <is>
          <t>OT / industrial device</t>
        </is>
      </c>
      <c r="C37" s="33">
        <f>COUNTIF('Asset register'!C2:C400,"OT / industrial device")</f>
        <v/>
      </c>
    </row>
    <row r="38">
      <c r="B38" s="35" t="inlineStr">
        <is>
          <t>Media / backup</t>
        </is>
      </c>
      <c r="C38" s="33">
        <f>COUNTIF('Asset register'!C2:C400,"Media / backup")</f>
        <v/>
      </c>
    </row>
    <row r="39">
      <c r="B39" s="35" t="inlineStr">
        <is>
          <t>Domain / certificate</t>
        </is>
      </c>
      <c r="C39" s="33">
        <f>COUNTIF('Asset register'!C2:C400,"Domain / certificate")</f>
        <v/>
      </c>
    </row>
    <row r="40">
      <c r="B40" s="35" t="inlineStr">
        <is>
          <t>Data set</t>
        </is>
      </c>
      <c r="C40" s="33">
        <f>COUNTIF('Asset register'!C2:C400,"Data set")</f>
        <v/>
      </c>
    </row>
    <row r="41">
      <c r="B41" s="35" t="inlineStr">
        <is>
          <t>Documentation</t>
        </is>
      </c>
      <c r="C41" s="33">
        <f>COUNTIF('Asset register'!C2:C400,"Documentation")</f>
        <v/>
      </c>
    </row>
    <row r="42">
      <c r="B42" s="35" t="inlineStr">
        <is>
          <t>WAN link / telecom service</t>
        </is>
      </c>
      <c r="C42" s="33">
        <f>COUNTIF('Asset register'!C2:C400,"WAN link / telecom service")</f>
        <v/>
      </c>
    </row>
    <row r="43">
      <c r="B43" s="35" t="inlineStr">
        <is>
          <t>Facility infrastructure</t>
        </is>
      </c>
      <c r="C43" s="33">
        <f>COUNTIF('Asset register'!C2:C400,"Facility infrastructure")</f>
        <v/>
      </c>
    </row>
    <row r="45" ht="26" customHeight="1">
      <c r="B45" s="30" t="inlineStr">
        <is>
          <t>By environment</t>
        </is>
      </c>
      <c r="C45" s="31" t="inlineStr">
        <is>
          <t>Count</t>
        </is>
      </c>
    </row>
    <row r="46">
      <c r="B46" s="35" t="inlineStr">
        <is>
          <t>Production</t>
        </is>
      </c>
      <c r="C46" s="33">
        <f>COUNTIF('Asset register'!E2:E400,"Production")</f>
        <v/>
      </c>
    </row>
    <row r="47">
      <c r="B47" s="35" t="inlineStr">
        <is>
          <t>Pre-production</t>
        </is>
      </c>
      <c r="C47" s="33">
        <f>COUNTIF('Asset register'!E2:E400,"Pre-production")</f>
        <v/>
      </c>
    </row>
    <row r="48">
      <c r="B48" s="35" t="inlineStr">
        <is>
          <t>Test</t>
        </is>
      </c>
      <c r="C48" s="33">
        <f>COUNTIF('Asset register'!E2:E400,"Test")</f>
        <v/>
      </c>
    </row>
    <row r="49">
      <c r="B49" s="35" t="inlineStr">
        <is>
          <t>Development</t>
        </is>
      </c>
      <c r="C49" s="33">
        <f>COUNTIF('Asset register'!E2:E400,"Development")</f>
        <v/>
      </c>
    </row>
    <row r="50">
      <c r="B50" s="35" t="inlineStr">
        <is>
          <t>Standby (DR)</t>
        </is>
      </c>
      <c r="C50" s="33">
        <f>COUNTIF('Asset register'!E2:E400,"Standby (DR)")</f>
        <v/>
      </c>
    </row>
    <row r="51">
      <c r="B51" s="35" t="inlineStr">
        <is>
          <t>Office</t>
        </is>
      </c>
      <c r="C51" s="33">
        <f>COUNTIF('Asset register'!E2:E400,"Office")</f>
        <v/>
      </c>
    </row>
    <row r="52">
      <c r="B52" s="35" t="inlineStr">
        <is>
          <t>OT production</t>
        </is>
      </c>
      <c r="C52" s="33">
        <f>COUNTIF('Asset register'!E2:E400,"OT production")</f>
        <v/>
      </c>
    </row>
    <row r="54" ht="26" customHeight="1">
      <c r="B54" s="30" t="inlineStr">
        <is>
          <t>By classification</t>
        </is>
      </c>
      <c r="C54" s="31" t="inlineStr">
        <is>
          <t>Count</t>
        </is>
      </c>
    </row>
    <row r="55">
      <c r="B55" s="35" t="inlineStr">
        <is>
          <t>Public</t>
        </is>
      </c>
      <c r="C55" s="33">
        <f>COUNTIF('Asset register'!K2:K400,"Public")</f>
        <v/>
      </c>
    </row>
    <row r="56">
      <c r="B56" s="35" t="inlineStr">
        <is>
          <t>Internal</t>
        </is>
      </c>
      <c r="C56" s="33">
        <f>COUNTIF('Asset register'!K2:K400,"Internal")</f>
        <v/>
      </c>
    </row>
    <row r="57">
      <c r="B57" s="35" t="inlineStr">
        <is>
          <t>Confidential</t>
        </is>
      </c>
      <c r="C57" s="33">
        <f>COUNTIF('Asset register'!K2:K400,"Confidential")</f>
        <v/>
      </c>
    </row>
    <row r="58">
      <c r="B58" s="35" t="inlineStr">
        <is>
          <t>Strictly confidential</t>
        </is>
      </c>
      <c r="C58" s="33">
        <f>COUNTIF('Asset register'!K2:K400,"Strictly confidential")</f>
        <v/>
      </c>
    </row>
    <row r="60" ht="26" customHeight="1">
      <c r="B60" s="30" t="inlineStr">
        <is>
          <t>By lifecycle status</t>
        </is>
      </c>
      <c r="C60" s="31" t="inlineStr">
        <is>
          <t>Count</t>
        </is>
      </c>
    </row>
    <row r="61">
      <c r="B61" s="35" t="inlineStr">
        <is>
          <t>In use</t>
        </is>
      </c>
      <c r="C61" s="33">
        <f>COUNTIF('Asset register'!T2:T400,"In use")</f>
        <v/>
      </c>
    </row>
    <row r="62">
      <c r="B62" s="35" t="inlineStr">
        <is>
          <t>Being deployed</t>
        </is>
      </c>
      <c r="C62" s="33">
        <f>COUNTIF('Asset register'!T2:T400,"Being deployed")</f>
        <v/>
      </c>
    </row>
    <row r="63">
      <c r="B63" s="35" t="inlineStr">
        <is>
          <t>Being retired</t>
        </is>
      </c>
      <c r="C63" s="33">
        <f>COUNTIF('Asset register'!T2:T400,"Being retired")</f>
        <v/>
      </c>
    </row>
    <row r="64">
      <c r="B64" s="35" t="inlineStr">
        <is>
          <t>Retired</t>
        </is>
      </c>
      <c r="C64" s="33">
        <f>COUNTIF('Asset register'!T2:T400,"Retired")</f>
        <v/>
      </c>
    </row>
    <row r="65">
      <c r="B65" s="35" t="inlineStr">
        <is>
          <t>Standby</t>
        </is>
      </c>
      <c r="C65" s="33">
        <f>COUNTIF('Asset register'!T2:T400,"Standby")</f>
        <v/>
      </c>
    </row>
    <row r="67" ht="26" customHeight="1">
      <c r="B67" s="30" t="inlineStr">
        <is>
          <t>Register quality checks</t>
        </is>
      </c>
      <c r="C67" s="31" t="inlineStr">
        <is>
          <t>Result</t>
        </is>
      </c>
      <c r="D67" s="31" t="inlineStr"/>
      <c r="E67" s="31" t="inlineStr">
        <is>
          <t>What to do about it</t>
        </is>
      </c>
    </row>
    <row r="68" ht="22" customHeight="1">
      <c r="B68" s="35" t="inlineStr">
        <is>
          <t>Assets with no business owner</t>
        </is>
      </c>
      <c r="C68" s="33">
        <f>SUMPRODUCT(('Asset register'!A2:A400&lt;&gt;"")*('Asset register'!H2:H400=""))</f>
        <v/>
      </c>
      <c r="E68" s="37" t="inlineStr">
        <is>
          <t>Every such row is a decision nobody will make during an incident.</t>
        </is>
      </c>
    </row>
    <row r="69" ht="22" customHeight="1">
      <c r="B69" s="35" t="inlineStr">
        <is>
          <t>Overdue reviews</t>
        </is>
      </c>
      <c r="C69" s="33">
        <f>SUMPRODUCT(('Asset register'!A2:A400&lt;&gt;"")*('Asset register'!W2:W400&lt;&gt;"")*('Asset register'!W2:W400&lt;TODAY()))</f>
        <v/>
      </c>
      <c r="E69" s="37" t="inlineStr">
        <is>
          <t>An entry nobody has confirmed for six months is usually already wrong.</t>
        </is>
      </c>
    </row>
    <row r="70" ht="22" customHeight="1">
      <c r="B70" s="35" t="inlineStr">
        <is>
          <t>Critical assets with no backup</t>
        </is>
      </c>
      <c r="C70" s="33">
        <f>COUNTIFS('Asset register'!M2:M400,"Critical",'Asset register'!P2:P400,"None")</f>
        <v/>
      </c>
      <c r="E70" s="37" t="inlineStr">
        <is>
          <t>Either the backup is genuinely unnecessary and you justify it, or this is a gap.</t>
        </is>
      </c>
    </row>
    <row r="71" ht="22" customHeight="1">
      <c r="B71" s="35" t="inlineStr">
        <is>
          <t>Vendor support already expired</t>
        </is>
      </c>
      <c r="C71" s="33">
        <f>SUMPRODUCT(('Asset register'!A2:A400&lt;&gt;"")*ISNUMBER('Asset register'!S2:S400)*('Asset register'!S2:S400&lt;TODAY()))</f>
        <v/>
      </c>
      <c r="E71" s="37" t="inlineStr">
        <is>
          <t>Systems with no security patches – decide: migrate or accept the risk knowingly.</t>
        </is>
      </c>
    </row>
    <row r="72" ht="22" customHeight="1">
      <c r="B72" s="35" t="inlineStr">
        <is>
          <t>Support ends within 180 days</t>
        </is>
      </c>
      <c r="C72" s="33">
        <f>SUMPRODUCT(('Asset register'!A2:A400&lt;&gt;"")*ISNUMBER('Asset register'!S2:S400)*('Asset register'!S2:S400&gt;=TODAY())*('Asset register'!S2:S400&lt;TODAY()+180))</f>
        <v/>
      </c>
      <c r="E72" s="37" t="inlineStr">
        <is>
          <t>Buffer for budget and migration. This number belongs in the annual plan.</t>
        </is>
      </c>
    </row>
    <row r="73" ht="22" customHeight="1">
      <c r="B73" s="35" t="inlineStr">
        <is>
          <t>Assets with no monitoring</t>
        </is>
      </c>
      <c r="C73" s="33">
        <f>COUNTIF('Asset register'!Q2:Q400,"None")</f>
        <v/>
      </c>
      <c r="E73" s="37" t="inlineStr">
        <is>
          <t>You will hear about the outage from a user or a customer.</t>
        </is>
      </c>
    </row>
    <row r="74" ht="22" customHeight="1">
      <c r="B74" s="35" t="inlineStr">
        <is>
          <t>Access without MFA or shared account</t>
        </is>
      </c>
      <c r="C74" s="33">
        <f>COUNTIF('Asset register'!R2:R400,"Local account, no MFA")+COUNTIF('Asset register'!R2:R400,"Shared account – to be eliminated")</f>
        <v/>
      </c>
      <c r="E74" s="37" t="inlineStr">
        <is>
          <t>The cheapest security backlog you can generate from a register.</t>
        </is>
      </c>
    </row>
    <row r="75" ht="22" customHeight="1">
      <c r="B75" s="35" t="inlineStr">
        <is>
          <t>Personal data with a non-EU provider</t>
        </is>
      </c>
      <c r="C75" s="33">
        <f>COUNTIFS('Asset register'!F2:F400,"SaaS – USA",'Asset register'!L2:L400,"&lt;&gt;No")</f>
        <v/>
      </c>
      <c r="E75" s="37" t="inlineStr">
        <is>
          <t>Check the transfer mechanism and the record of processing activities.</t>
        </is>
      </c>
    </row>
    <row r="76" ht="22" customHeight="1">
      <c r="B76" s="35" t="inlineStr">
        <is>
          <t>Assets being retired or retired</t>
        </is>
      </c>
      <c r="C76" s="33">
        <f>COUNTIF('Asset register'!T2:T400,"Being retired")+COUNTIF('Asset register'!T2:T400,"Retired")</f>
        <v/>
      </c>
      <c r="E76" s="37" t="inlineStr">
        <is>
          <t>As long as the disk exists, the asset exists. Close it with a wipe record.</t>
        </is>
      </c>
    </row>
  </sheetData>
  <conditionalFormatting sqref="C68">
    <cfRule type="cellIs" priority="1" operator="greaterThan" dxfId="0">
      <formula>0</formula>
    </cfRule>
  </conditionalFormatting>
  <conditionalFormatting sqref="C69">
    <cfRule type="cellIs" priority="2" operator="greaterThan" dxfId="0">
      <formula>0</formula>
    </cfRule>
  </conditionalFormatting>
  <conditionalFormatting sqref="C70">
    <cfRule type="cellIs" priority="3" operator="greaterThan" dxfId="0">
      <formula>0</formula>
    </cfRule>
  </conditionalFormatting>
  <conditionalFormatting sqref="C71">
    <cfRule type="cellIs" priority="4" operator="greaterThan" dxfId="0">
      <formula>0</formula>
    </cfRule>
  </conditionalFormatting>
  <conditionalFormatting sqref="C72">
    <cfRule type="cellIs" priority="5" operator="greaterThan" dxfId="0">
      <formula>0</formula>
    </cfRule>
  </conditionalFormatting>
  <conditionalFormatting sqref="C73">
    <cfRule type="cellIs" priority="6" operator="greaterThan" dxfId="0">
      <formula>0</formula>
    </cfRule>
  </conditionalFormatting>
  <conditionalFormatting sqref="C74">
    <cfRule type="cellIs" priority="7" operator="greaterThan" dxfId="0">
      <formula>0</formula>
    </cfRule>
  </conditionalFormatting>
  <conditionalFormatting sqref="C75">
    <cfRule type="cellIs" priority="8" operator="greaterThan" dxfId="0">
      <formula>0</formula>
    </cfRule>
  </conditionalFormatting>
  <conditionalFormatting sqref="C76">
    <cfRule type="cellIs" priority="9" operator="greaterThan" dxfId="0">
      <formula>0</formula>
    </cfRule>
  </conditionalFormatting>
  <pageMargins left="0.75" right="0.75" top="1" bottom="1" header="0.5" footer="0.5"/>
</worksheet>
</file>

<file path=xl/worksheets/sheet5.xml><?xml version="1.0" encoding="utf-8"?>
<worksheet xmlns="http://schemas.openxmlformats.org/spreadsheetml/2006/main">
  <sheetPr>
    <tabColor rgb="008FA3AD"/>
    <outlinePr summaryBelow="1" summaryRight="1"/>
    <pageSetUpPr/>
  </sheetPr>
  <dimension ref="A1:H20"/>
  <sheetViews>
    <sheetView showGridLines="0" workbookViewId="0">
      <selection activeCell="A1" sqref="A1"/>
    </sheetView>
  </sheetViews>
  <sheetFormatPr baseColWidth="8" defaultRowHeight="15"/>
  <cols>
    <col width="30" customWidth="1" min="1" max="1"/>
    <col width="30" customWidth="1" min="2" max="2"/>
    <col width="30" customWidth="1" min="3" max="3"/>
    <col width="30" customWidth="1" min="4" max="4"/>
    <col width="30" customWidth="1" min="5" max="5"/>
    <col width="30" customWidth="1" min="6" max="6"/>
    <col width="30" customWidth="1" min="7" max="7"/>
    <col width="30" customWidth="1" min="8" max="8"/>
  </cols>
  <sheetData>
    <row r="1" ht="34" customHeight="1">
      <c r="A1" s="12" t="inlineStr">
        <is>
          <t>Type</t>
        </is>
      </c>
      <c r="B1" s="12" t="inlineStr">
        <is>
          <t>Layer</t>
        </is>
      </c>
      <c r="C1" s="12" t="inlineStr">
        <is>
          <t>Environment</t>
        </is>
      </c>
      <c r="D1" s="12" t="inlineStr">
        <is>
          <t>Information classification</t>
        </is>
      </c>
      <c r="E1" s="12" t="inlineStr">
        <is>
          <t>Personal data</t>
        </is>
      </c>
      <c r="F1" s="12" t="inlineStr">
        <is>
          <t>Criticality</t>
        </is>
      </c>
      <c r="G1" s="12" t="inlineStr">
        <is>
          <t>Lifecycle status</t>
        </is>
      </c>
      <c r="H1" s="12" t="inlineStr">
        <is>
          <t>Location / provider</t>
        </is>
      </c>
    </row>
    <row r="2">
      <c r="A2" s="35" t="inlineStr">
        <is>
          <t>Physical server</t>
        </is>
      </c>
      <c r="B2" s="35" t="inlineStr">
        <is>
          <t>Infrastructure</t>
        </is>
      </c>
      <c r="C2" s="35" t="inlineStr">
        <is>
          <t>Production</t>
        </is>
      </c>
      <c r="D2" s="35" t="inlineStr">
        <is>
          <t>Public</t>
        </is>
      </c>
      <c r="E2" s="35" t="inlineStr">
        <is>
          <t>No</t>
        </is>
      </c>
      <c r="F2" s="35" t="inlineStr">
        <is>
          <t>Critical</t>
        </is>
      </c>
      <c r="G2" s="35" t="inlineStr">
        <is>
          <t>In use</t>
        </is>
      </c>
      <c r="H2" s="35" t="inlineStr">
        <is>
          <t>On-premises – HQ server room, Warsaw</t>
        </is>
      </c>
    </row>
    <row r="3">
      <c r="A3" s="35" t="inlineStr">
        <is>
          <t>Virtual machine</t>
        </is>
      </c>
      <c r="B3" s="35" t="inlineStr">
        <is>
          <t>Platform</t>
        </is>
      </c>
      <c r="C3" s="35" t="inlineStr">
        <is>
          <t>Pre-production</t>
        </is>
      </c>
      <c r="D3" s="35" t="inlineStr">
        <is>
          <t>Internal</t>
        </is>
      </c>
      <c r="E3" s="35" t="inlineStr">
        <is>
          <t>Yes – employees</t>
        </is>
      </c>
      <c r="F3" s="35" t="inlineStr">
        <is>
          <t>High</t>
        </is>
      </c>
      <c r="G3" s="35" t="inlineStr">
        <is>
          <t>Being deployed</t>
        </is>
      </c>
      <c r="H3" s="35" t="inlineStr">
        <is>
          <t>On-premises – Płock plant</t>
        </is>
      </c>
    </row>
    <row r="4">
      <c r="A4" s="35" t="inlineStr">
        <is>
          <t>Container / service</t>
        </is>
      </c>
      <c r="B4" s="35" t="inlineStr">
        <is>
          <t>Application</t>
        </is>
      </c>
      <c r="C4" s="35" t="inlineStr">
        <is>
          <t>Test</t>
        </is>
      </c>
      <c r="D4" s="35" t="inlineStr">
        <is>
          <t>Confidential</t>
        </is>
      </c>
      <c r="E4" s="35" t="inlineStr">
        <is>
          <t>Yes – customers</t>
        </is>
      </c>
      <c r="F4" s="35" t="inlineStr">
        <is>
          <t>Medium</t>
        </is>
      </c>
      <c r="G4" s="35" t="inlineStr">
        <is>
          <t>Being retired</t>
        </is>
      </c>
      <c r="H4" s="35" t="inlineStr">
        <is>
          <t>On-premises – offices (Warsaw, Płock)</t>
        </is>
      </c>
    </row>
    <row r="5">
      <c r="A5" s="35" t="inlineStr">
        <is>
          <t>Database</t>
        </is>
      </c>
      <c r="B5" s="35" t="inlineStr">
        <is>
          <t>Data</t>
        </is>
      </c>
      <c r="C5" s="35" t="inlineStr">
        <is>
          <t>Development</t>
        </is>
      </c>
      <c r="D5" s="35" t="inlineStr">
        <is>
          <t>Strictly confidential</t>
        </is>
      </c>
      <c r="E5" s="35" t="inlineStr">
        <is>
          <t>Yes – business contacts</t>
        </is>
      </c>
      <c r="F5" s="35" t="inlineStr">
        <is>
          <t>Low</t>
        </is>
      </c>
      <c r="G5" s="35" t="inlineStr">
        <is>
          <t>Retired</t>
        </is>
      </c>
      <c r="H5" s="35" t="inlineStr">
        <is>
          <t>Azure – West Europe</t>
        </is>
      </c>
    </row>
    <row r="6">
      <c r="A6" s="35" t="inlineStr">
        <is>
          <t>Data store</t>
        </is>
      </c>
      <c r="B6" s="35" t="inlineStr">
        <is>
          <t>Identity</t>
        </is>
      </c>
      <c r="C6" s="35" t="inlineStr">
        <is>
          <t>Standby (DR)</t>
        </is>
      </c>
      <c r="E6" s="35" t="inlineStr">
        <is>
          <t>Yes – special categories</t>
        </is>
      </c>
      <c r="G6" s="35" t="inlineStr">
        <is>
          <t>Standby</t>
        </is>
      </c>
      <c r="H6" s="35" t="inlineStr">
        <is>
          <t>Microsoft 365 – EU region</t>
        </is>
      </c>
    </row>
    <row r="7">
      <c r="A7" s="35" t="inlineStr">
        <is>
          <t>Application</t>
        </is>
      </c>
      <c r="B7" s="35" t="inlineStr">
        <is>
          <t>Network</t>
        </is>
      </c>
      <c r="C7" s="35" t="inlineStr">
        <is>
          <t>Office</t>
        </is>
      </c>
      <c r="H7" s="35" t="inlineStr">
        <is>
          <t>AWS – eu-central-1</t>
        </is>
      </c>
    </row>
    <row r="8">
      <c r="A8" s="35" t="inlineStr">
        <is>
          <t>SaaS service</t>
        </is>
      </c>
      <c r="B8" s="35" t="inlineStr">
        <is>
          <t>Endpoint</t>
        </is>
      </c>
      <c r="C8" s="35" t="inlineStr">
        <is>
          <t>OT production</t>
        </is>
      </c>
      <c r="H8" s="35" t="inlineStr">
        <is>
          <t>AWS – global service</t>
        </is>
      </c>
    </row>
    <row r="9">
      <c r="A9" s="35" t="inlineStr">
        <is>
          <t>Cloud account / subscription</t>
        </is>
      </c>
      <c r="B9" s="35" t="inlineStr">
        <is>
          <t>Documentation</t>
        </is>
      </c>
      <c r="H9" s="35" t="inlineStr">
        <is>
          <t>GCP – europe-west4</t>
        </is>
      </c>
    </row>
    <row r="10">
      <c r="A10" s="35" t="inlineStr">
        <is>
          <t>Identity and access</t>
        </is>
      </c>
      <c r="B10" s="35" t="inlineStr">
        <is>
          <t>Supplier</t>
        </is>
      </c>
      <c r="H10" s="35" t="inlineStr">
        <is>
          <t>OVHcloud – Gravelines (GRA)</t>
        </is>
      </c>
    </row>
    <row r="11">
      <c r="A11" s="35" t="inlineStr">
        <is>
          <t>Network device</t>
        </is>
      </c>
      <c r="H11" s="35" t="inlineStr">
        <is>
          <t>OVHcloud – Roubaix (RBX)</t>
        </is>
      </c>
    </row>
    <row r="12">
      <c r="A12" s="35" t="inlineStr">
        <is>
          <t>Endpoint device</t>
        </is>
      </c>
      <c r="H12" s="35" t="inlineStr">
        <is>
          <t>SaaS – EU</t>
        </is>
      </c>
    </row>
    <row r="13">
      <c r="A13" s="35" t="inlineStr">
        <is>
          <t>Mobile device</t>
        </is>
      </c>
      <c r="H13" s="35" t="inlineStr">
        <is>
          <t>SaaS – USA</t>
        </is>
      </c>
    </row>
    <row r="14">
      <c r="A14" s="35" t="inlineStr">
        <is>
          <t>OT / industrial device</t>
        </is>
      </c>
      <c r="H14" s="35" t="inlineStr">
        <is>
          <t>Multiple locations</t>
        </is>
      </c>
    </row>
    <row r="15">
      <c r="A15" s="35" t="inlineStr">
        <is>
          <t>Media / backup</t>
        </is>
      </c>
    </row>
    <row r="16">
      <c r="A16" s="35" t="inlineStr">
        <is>
          <t>Domain / certificate</t>
        </is>
      </c>
    </row>
    <row r="17">
      <c r="A17" s="35" t="inlineStr">
        <is>
          <t>Data set</t>
        </is>
      </c>
    </row>
    <row r="18">
      <c r="A18" s="35" t="inlineStr">
        <is>
          <t>Documentation</t>
        </is>
      </c>
    </row>
    <row r="19">
      <c r="A19" s="35" t="inlineStr">
        <is>
          <t>WAN link / telecom service</t>
        </is>
      </c>
    </row>
    <row r="20">
      <c r="A20" s="35" t="inlineStr">
        <is>
          <t>Facility infrastructure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2026-08-28T23:07:57Z</dcterms:created>
  <dcterms:modified xsi:type="dcterms:W3CDTF">2026-08-28T23:07:57Z</dcterms:modified>
</cp:coreProperties>
</file>