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kcja" sheetId="1" state="visible" r:id="rId1"/>
    <sheet name="Rejestr aktywów" sheetId="2" state="visible" r:id="rId2"/>
    <sheet name="Dostawcy" sheetId="3" state="visible" r:id="rId3"/>
    <sheet name="Przegląd" sheetId="4" state="visible" r:id="rId4"/>
    <sheet name="Słowniki" sheetId="5" state="visible" r:id="rId5"/>
  </sheets>
  <definedNames>
    <definedName name="_xlnm._FilterDatabase" localSheetId="1" hidden="1">'Rejestr aktywów'!$A$1:$X$91</definedName>
    <definedName name="_xlnm._FilterDatabase" localSheetId="2" hidden="1">'Dostawcy'!$A$1:$L$23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2">
    <font>
      <name val="Calibri"/>
      <family val="2"/>
      <color theme="1"/>
      <sz val="11"/>
      <scheme val="minor"/>
    </font>
    <font>
      <name val="Arial"/>
      <b val="1"/>
      <color rgb="000F3B47"/>
      <sz val="16"/>
    </font>
    <font>
      <name val="Arial"/>
      <i val="1"/>
      <color rgb="006B7A83"/>
      <sz val="10"/>
    </font>
    <font>
      <name val="Arial"/>
      <sz val="10"/>
    </font>
    <font>
      <name val="Arial"/>
      <b val="1"/>
      <color rgb="000F5B63"/>
      <sz val="12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0F5B63"/>
      <sz val="10"/>
    </font>
    <font>
      <name val="Arial"/>
      <color rgb="006B7A83"/>
      <sz val="10"/>
    </font>
    <font>
      <name val="Arial"/>
      <b val="1"/>
      <color rgb="00FFFFFF"/>
      <sz val="11"/>
    </font>
    <font>
      <name val="Arial"/>
      <b val="1"/>
      <color rgb="000F3B47"/>
      <sz val="10"/>
    </font>
    <font>
      <name val="Arial"/>
      <color rgb="0049606B"/>
      <sz val="10"/>
    </font>
  </fonts>
  <fills count="6">
    <fill>
      <patternFill/>
    </fill>
    <fill>
      <patternFill patternType="gray125"/>
    </fill>
    <fill>
      <patternFill patternType="solid">
        <fgColor rgb="000F5B63"/>
      </patternFill>
    </fill>
    <fill>
      <patternFill patternType="solid">
        <fgColor rgb="00E6F7F3"/>
      </patternFill>
    </fill>
    <fill>
      <patternFill patternType="solid">
        <fgColor rgb="003E4C56"/>
      </patternFill>
    </fill>
    <fill>
      <patternFill patternType="solid">
        <fgColor rgb="00F4F7F9"/>
      </patternFill>
    </fill>
  </fills>
  <borders count="2">
    <border>
      <left/>
      <right/>
      <top/>
      <bottom/>
      <diagonal/>
    </border>
    <border>
      <left style="thin">
        <color rgb="00D5DDE2"/>
      </left>
      <right style="thin">
        <color rgb="00D5DDE2"/>
      </right>
      <top style="thin">
        <color rgb="00D5DDE2"/>
      </top>
      <bottom style="thin">
        <color rgb="00D5DDE2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2" borderId="1" applyAlignment="1" pivotButton="0" quotePrefix="0" xfId="0">
      <alignment vertical="center" wrapText="1"/>
    </xf>
    <xf numFmtId="0" fontId="6" fillId="3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6" fillId="0" borderId="1" applyAlignment="1" pivotButton="0" quotePrefix="0" xfId="0">
      <alignment vertical="center" wrapText="1"/>
    </xf>
    <xf numFmtId="0" fontId="8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5" fillId="4" borderId="1" applyAlignment="1" pivotButton="0" quotePrefix="0" xfId="0">
      <alignment vertical="center" wrapText="1"/>
    </xf>
    <xf numFmtId="0" fontId="7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164" fontId="3" fillId="0" borderId="1" applyAlignment="1" pivotButton="0" quotePrefix="0" xfId="0">
      <alignment vertical="center"/>
    </xf>
    <xf numFmtId="3" fontId="3" fillId="0" borderId="1" applyAlignment="1" pivotButton="0" quotePrefix="0" xfId="0">
      <alignment vertical="center"/>
    </xf>
    <xf numFmtId="0" fontId="7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/>
    </xf>
    <xf numFmtId="164" fontId="3" fillId="5" borderId="1" applyAlignment="1" pivotButton="0" quotePrefix="0" xfId="0">
      <alignment vertical="center"/>
    </xf>
    <xf numFmtId="3" fontId="3" fillId="5" borderId="1" applyAlignment="1" pivotButton="0" quotePrefix="0" xfId="0">
      <alignment vertical="center"/>
    </xf>
    <xf numFmtId="0" fontId="7" fillId="0" borderId="1" applyAlignment="1" pivotButton="0" quotePrefix="0" xfId="0">
      <alignment vertical="center"/>
    </xf>
    <xf numFmtId="0" fontId="3" fillId="0" borderId="1" applyAlignment="1" pivotButton="0" quotePrefix="0" xfId="0">
      <alignment vertical="center"/>
    </xf>
    <xf numFmtId="3" fontId="3" fillId="0" borderId="1" applyAlignment="1" pivotButton="0" quotePrefix="0" xfId="0">
      <alignment vertical="center"/>
    </xf>
    <xf numFmtId="0" fontId="7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/>
    </xf>
    <xf numFmtId="3" fontId="3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 wrapText="1"/>
    </xf>
    <xf numFmtId="0" fontId="1" fillId="0" borderId="0" pivotButton="0" quotePrefix="0" xfId="0"/>
    <xf numFmtId="0" fontId="2" fillId="0" borderId="0" pivotButton="0" quotePrefix="0" xfId="0"/>
    <xf numFmtId="0" fontId="9" fillId="2" borderId="1" applyAlignment="1" pivotButton="0" quotePrefix="0" xfId="0">
      <alignment vertical="center"/>
    </xf>
    <xf numFmtId="0" fontId="9" fillId="4" borderId="1" applyAlignment="1" pivotButton="0" quotePrefix="0" xfId="0">
      <alignment vertical="center"/>
    </xf>
    <xf numFmtId="0" fontId="6" fillId="0" borderId="1" pivotButton="0" quotePrefix="0" xfId="0"/>
    <xf numFmtId="0" fontId="10" fillId="0" borderId="1" applyAlignment="1" pivotButton="0" quotePrefix="0" xfId="0">
      <alignment horizontal="center"/>
    </xf>
    <xf numFmtId="3" fontId="10" fillId="0" borderId="1" applyAlignment="1" pivotButton="0" quotePrefix="0" xfId="0">
      <alignment horizontal="center"/>
    </xf>
    <xf numFmtId="0" fontId="3" fillId="0" borderId="1" pivotButton="0" quotePrefix="0" xfId="0"/>
    <xf numFmtId="3" fontId="3" fillId="0" borderId="1" applyAlignment="1" pivotButton="0" quotePrefix="0" xfId="0">
      <alignment horizontal="center"/>
    </xf>
    <xf numFmtId="0" fontId="11" fillId="0" borderId="0" applyAlignment="1" pivotButton="0" quotePrefix="0" xfId="0">
      <alignment vertical="center"/>
    </xf>
  </cellXfs>
  <cellStyles count="1">
    <cellStyle name="Normal" xfId="0" builtinId="0" hidden="0"/>
  </cellStyles>
  <dxfs count="3">
    <dxf>
      <font>
        <name val="Arial"/>
        <b val="1"/>
        <color rgb="00C0392B"/>
        <sz val="10"/>
      </font>
      <fill>
        <patternFill patternType="solid">
          <fgColor rgb="00FDECEA"/>
        </patternFill>
      </fill>
    </dxf>
    <dxf>
      <font>
        <name val="Arial"/>
        <color rgb="008A6100"/>
        <sz val="10"/>
      </font>
      <fill>
        <patternFill patternType="solid">
          <fgColor rgb="00FEF6E0"/>
        </patternFill>
      </fill>
    </dxf>
    <dxf>
      <font>
        <name val="Arial"/>
        <b val="1"/>
        <color rgb="005B3A7E"/>
        <sz val="10"/>
      </font>
      <fill>
        <patternFill patternType="solid">
          <fgColor rgb="00F3ED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F5B63"/>
    <outlinePr summaryBelow="1" summaryRight="1"/>
    <pageSetUpPr/>
  </sheetPr>
  <dimension ref="A1:C5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96" customWidth="1" min="3" max="3"/>
  </cols>
  <sheetData>
    <row r="1" ht="26" customHeight="1">
      <c r="A1" s="1" t="inlineStr">
        <is>
          <t>Rejestr aktywów IT – szablon z przykładowymi danymi</t>
        </is>
      </c>
    </row>
    <row r="3">
      <c r="A3" s="2" t="inlineStr">
        <is>
          <t>Przygotowany przez Techcroud · techcroud.com · wersja 1.0 (sierpień 2026)</t>
        </is>
      </c>
    </row>
    <row r="5">
      <c r="A5" s="3" t="inlineStr">
        <is>
          <t>To jest kompletny, wypełniony przykład rejestru aktywów zgodnego z duchem normy ISO/IEC 27001:2022 (Aneks A, punkty 5.9–5.14). Możesz go używać także wtedy, gdy nie wdrażacie ISO – rejestr jest przede wszystkim narzędziem operacyjnym, a nie dokumentem na audyt.</t>
        </is>
      </c>
    </row>
    <row r="7" ht="24" customHeight="1">
      <c r="A7" s="4" t="inlineStr">
        <is>
          <t>Jak korzystać z szablonu</t>
        </is>
      </c>
    </row>
    <row r="8">
      <c r="A8" s="3" t="inlineStr">
        <is>
          <t>1. Przejrzyj arkusz „Rejestr aktywów”. Wszystkie 90 wierszy to fikcyjna firma opisana niżej – zobacz, jak wygląda gotowy wpis.</t>
        </is>
      </c>
    </row>
    <row r="9">
      <c r="A9" s="3" t="inlineStr">
        <is>
          <t>2. Usuń przykładowe wiersze albo skopiuj arkusz i zacznij od pustego. Zostaw nagłówki, listy i formatowanie warunkowe.</t>
        </is>
      </c>
    </row>
    <row r="10">
      <c r="A10" s="3" t="inlineStr">
        <is>
          <t>3. Zacznij od 9 kolumn oznaczonych na turkusowo. Pozostałe uzupełniaj dopiero wtedy, gdy pierwsze dziewięć jest kompletne i prawdziwe.</t>
        </is>
      </c>
    </row>
    <row r="11">
      <c r="A11" s="3" t="inlineStr">
        <is>
          <t>4. Arkusz „Przegląd” liczy się sam. Otwórz go po wpisaniu własnych danych – pokaże braki, przeglądy po terminie i wygasające wsparcie.</t>
        </is>
      </c>
    </row>
    <row r="12">
      <c r="A12" s="3" t="inlineStr">
        <is>
          <t>5. Wpisz do kalendarza przegląd kwartalny. Rejestr, którego nikt nie przegląda, przestaje być prawdziwy po jednym kwartale.</t>
        </is>
      </c>
    </row>
    <row r="13" ht="24" customHeight="1">
      <c r="A13" s="4" t="inlineStr">
        <is>
          <t>Arkusze w tym pliku</t>
        </is>
      </c>
    </row>
    <row r="14">
      <c r="A14" s="3" t="inlineStr">
        <is>
          <t>Rejestr aktywów – główna tabela, 24 kolumny, 90 przykładowych wpisów.</t>
        </is>
      </c>
    </row>
    <row r="15">
      <c r="A15" s="3" t="inlineStr">
        <is>
          <t>Dostawcy – kto przetwarza wasze dane, na jakiej umowie i jak z tej usługi wyjść.</t>
        </is>
      </c>
    </row>
    <row r="16">
      <c r="A16" s="3" t="inlineStr">
        <is>
          <t>Przegląd – automatyczne podsumowanie i kontrole jakości rejestru.</t>
        </is>
      </c>
    </row>
    <row r="17">
      <c r="A17" s="3" t="inlineStr">
        <is>
          <t>Słowniki – wartości list rozwijanych. Możesz je zmieniać; listy w rejestrze zaktualizują się same.</t>
        </is>
      </c>
    </row>
    <row r="18" ht="24" customHeight="1">
      <c r="A18" s="4" t="inlineStr">
        <is>
          <t>Kolory nagłówków</t>
        </is>
      </c>
    </row>
    <row r="19">
      <c r="A19" s="3" t="inlineStr">
        <is>
          <t>Turkusowy – dziewięć kolumn, bez których wpis jest bezużyteczny. Minimum na start.</t>
        </is>
      </c>
    </row>
    <row r="20">
      <c r="A20" s="3" t="inlineStr">
        <is>
          <t>Szary – kolumny rozszerzone. Bardzo przydatne, ale nie blokuj startu ich brakiem.</t>
        </is>
      </c>
    </row>
    <row r="21" ht="24" customHeight="1">
      <c r="A21" s="4" t="inlineStr">
        <is>
          <t>Poziom szczegółowości: najczęstszy błąd</t>
        </is>
      </c>
    </row>
    <row r="22">
      <c r="A22" s="3" t="inlineStr">
        <is>
          <t>Rejestr nie ma zawierać każdej myszki i każdego obiektu w S3. Wpisuj to, co ma osobnego właściciela, osobne ryzyko albo osobną umowę. 142 identyczne laptopy to jeden wiersz z odsyłaczem do systemu MDM. Jeden bucket S3 z dokumentacją klientów to osobny wiersz, nawet jeśli waży 200 MB.</t>
        </is>
      </c>
    </row>
    <row r="24" ht="24" customHeight="1">
      <c r="A24" s="4" t="inlineStr">
        <is>
          <t>Firma z przykładu</t>
        </is>
      </c>
    </row>
    <row r="25">
      <c r="A25" s="3" t="inlineStr">
        <is>
          <t>Nordvent Systems Sp. z o.o. – fikcyjny producent systemów wentylacyjnych. 186 pracowników, centrala w Warszawie z własną serwerownią, zakład produkcyjny w Płocku z siecią OT, portal zamówień B2B w AWS, Microsoft 365 i Azure, hurtownia danych w Google Cloud, narzędzia wewnętrzne w kontenerach na serwerach dedykowanych OVHcloud oraz kilkanaście usług SaaS. Wszystkie nazwy, numery, osoby i kwoty są zmyślone.</t>
        </is>
      </c>
    </row>
    <row r="27" ht="24" customHeight="1">
      <c r="A27" s="4" t="inlineStr">
        <is>
          <t>Licencja</t>
        </is>
      </c>
    </row>
    <row r="28">
      <c r="A28" s="3" t="inlineStr">
        <is>
          <t>Możesz używać, kopiować i modyfikować ten plik w swojej organizacji bez ograniczeń, także komercyjnie. Jeśli publikujesz go dalej lub opisujesz w artykule, zostaw odnośnik do źródła: https://www.techcroud.com/pl/blog/rejestr-aktywow-it-iso-27001-szablon-excel</t>
        </is>
      </c>
    </row>
    <row r="30" ht="24" customHeight="1">
      <c r="A30" s="4" t="inlineStr">
        <is>
          <t>Opis kolumn</t>
        </is>
      </c>
    </row>
    <row r="31" ht="34" customHeight="1">
      <c r="A31" s="5" t="inlineStr">
        <is>
          <t>Kolumna</t>
        </is>
      </c>
      <c r="B31" s="5" t="inlineStr">
        <is>
          <t>Wymagana</t>
        </is>
      </c>
      <c r="C31" s="5" t="inlineStr">
        <is>
          <t>Co wpisać</t>
        </is>
      </c>
    </row>
    <row r="32" ht="28" customHeight="1">
      <c r="A32" s="6" t="inlineStr">
        <is>
          <t>ID</t>
        </is>
      </c>
      <c r="B32" s="7" t="inlineStr">
        <is>
          <t>Tak</t>
        </is>
      </c>
      <c r="C32" s="8" t="inlineStr">
        <is>
          <t>Stały identyfikator. Nie zmienia się nawet po zmianie nazwy sprzętu.</t>
        </is>
      </c>
    </row>
    <row r="33" ht="28" customHeight="1">
      <c r="A33" s="6" t="inlineStr">
        <is>
          <t>Nazwa aktywa</t>
        </is>
      </c>
      <c r="B33" s="7" t="inlineStr">
        <is>
          <t>Tak</t>
        </is>
      </c>
      <c r="C33" s="8" t="inlineStr">
        <is>
          <t>Nazwa, której naprawdę używacie w rozmowie: hostname, nazwa usługi, nazwa zbioru danych.</t>
        </is>
      </c>
    </row>
    <row r="34" ht="28" customHeight="1">
      <c r="A34" s="6" t="inlineStr">
        <is>
          <t>Typ</t>
        </is>
      </c>
      <c r="B34" s="7" t="inlineStr">
        <is>
          <t>Tak</t>
        </is>
      </c>
      <c r="C34" s="8" t="inlineStr">
        <is>
          <t>Wybierz ze słownika. Typ decyduje, jakie zabezpieczenia mają sens.</t>
        </is>
      </c>
    </row>
    <row r="35" ht="28" customHeight="1">
      <c r="A35" s="9" t="inlineStr">
        <is>
          <t>Warstwa</t>
        </is>
      </c>
      <c r="B35" s="10" t="inlineStr">
        <is>
          <t>Opcjonalna</t>
        </is>
      </c>
      <c r="C35" s="11" t="inlineStr">
        <is>
          <t>Ułatwia filtrowanie: infrastruktura, platforma, aplikacja, dane, tożsamość, sieć.</t>
        </is>
      </c>
    </row>
    <row r="36" ht="28" customHeight="1">
      <c r="A36" s="9" t="inlineStr">
        <is>
          <t>Środowisko</t>
        </is>
      </c>
      <c r="B36" s="10" t="inlineStr">
        <is>
          <t>Opcjonalna</t>
        </is>
      </c>
      <c r="C36" s="11" t="inlineStr">
        <is>
          <t>Produkcja, test, rozwój, zapasowe. Środowisko testowe z danymi produkcyjnymi to osobne ryzyko.</t>
        </is>
      </c>
    </row>
    <row r="37" ht="28" customHeight="1">
      <c r="A37" s="6" t="inlineStr">
        <is>
          <t>Lokalizacja / dostawca</t>
        </is>
      </c>
      <c r="B37" s="7" t="inlineStr">
        <is>
          <t>Tak</t>
        </is>
      </c>
      <c r="C37" s="8" t="inlineStr">
        <is>
          <t>Gdzie fizycznie leżą dane: serwerownia, region chmury, kraj dostawcy SaaS.</t>
        </is>
      </c>
    </row>
    <row r="38" ht="28" customHeight="1">
      <c r="A38" s="9" t="inlineStr">
        <is>
          <t>Identyfikator techniczny</t>
        </is>
      </c>
      <c r="B38" s="10" t="inlineStr">
        <is>
          <t>Opcjonalna</t>
        </is>
      </c>
      <c r="C38" s="11" t="inlineStr">
        <is>
          <t>Numer seryjny, ID zasobu, ID subskrypcji, nazwa bucketu, wersja. To, po czym znajdziecie aktywo w panelu.</t>
        </is>
      </c>
    </row>
    <row r="39" ht="28" customHeight="1">
      <c r="A39" s="6" t="inlineStr">
        <is>
          <t>Właściciel biznesowy</t>
        </is>
      </c>
      <c r="B39" s="7" t="inlineStr">
        <is>
          <t>Tak</t>
        </is>
      </c>
      <c r="C39" s="8" t="inlineStr">
        <is>
          <t>Osoba z biznesu, która decyduje o dostępach i akceptuje ryzyko. Nie informatyk.</t>
        </is>
      </c>
    </row>
    <row r="40" ht="28" customHeight="1">
      <c r="A40" s="6" t="inlineStr">
        <is>
          <t>Opiekun techniczny</t>
        </is>
      </c>
      <c r="B40" s="7" t="inlineStr">
        <is>
          <t>Tak</t>
        </is>
      </c>
      <c r="C40" s="8" t="inlineStr">
        <is>
          <t>Kto administruje aktywem na co dzień. Może to być dostawca zewnętrzny.</t>
        </is>
      </c>
    </row>
    <row r="41" ht="28" customHeight="1">
      <c r="A41" s="9" t="inlineStr">
        <is>
          <t>Zależy od (ID)</t>
        </is>
      </c>
      <c r="B41" s="10" t="inlineStr">
        <is>
          <t>Opcjonalna</t>
        </is>
      </c>
      <c r="C41" s="11" t="inlineStr">
        <is>
          <t>Identyfikatory aktywów, bez których to przestaje działać. Jedna kolumna zamiast diagramu.</t>
        </is>
      </c>
    </row>
    <row r="42" ht="28" customHeight="1">
      <c r="A42" s="6" t="inlineStr">
        <is>
          <t>Klasyfikacja informacji</t>
        </is>
      </c>
      <c r="B42" s="7" t="inlineStr">
        <is>
          <t>Tak</t>
        </is>
      </c>
      <c r="C42" s="8" t="inlineStr">
        <is>
          <t>Najwyższa klasa informacji, jaka przez to aktywo przechodzi lub jest w nim przechowywana.</t>
        </is>
      </c>
    </row>
    <row r="43" ht="28" customHeight="1">
      <c r="A43" s="9" t="inlineStr">
        <is>
          <t>Dane osobowe</t>
        </is>
      </c>
      <c r="B43" s="10" t="inlineStr">
        <is>
          <t>Opcjonalna</t>
        </is>
      </c>
      <c r="C43" s="11" t="inlineStr">
        <is>
          <t>Czy i czyje dane osobowe tu są. Ta kolumna zasila rejestr czynności przetwarzania.</t>
        </is>
      </c>
    </row>
    <row r="44" ht="28" customHeight="1">
      <c r="A44" s="6" t="inlineStr">
        <is>
          <t>Krytyczność</t>
        </is>
      </c>
      <c r="B44" s="7" t="inlineStr">
        <is>
          <t>Tak</t>
        </is>
      </c>
      <c r="C44" s="8" t="inlineStr">
        <is>
          <t>Wpływ na biznes przy niedostępności. Jeśli połowa rejestru jest krytyczna, kolumna nic nie znaczy.</t>
        </is>
      </c>
    </row>
    <row r="45" ht="28" customHeight="1">
      <c r="A45" s="9" t="inlineStr">
        <is>
          <t>RTO</t>
        </is>
      </c>
      <c r="B45" s="10" t="inlineStr">
        <is>
          <t>Opcjonalna</t>
        </is>
      </c>
      <c r="C45" s="11" t="inlineStr">
        <is>
          <t>Ile czasu proces wytrzyma bez tego aktywa (uzgodnione z biznesem, nie z IT).</t>
        </is>
      </c>
    </row>
    <row r="46" ht="28" customHeight="1">
      <c r="A46" s="9" t="inlineStr">
        <is>
          <t>RPO</t>
        </is>
      </c>
      <c r="B46" s="10" t="inlineStr">
        <is>
          <t>Opcjonalna</t>
        </is>
      </c>
      <c r="C46" s="11" t="inlineStr">
        <is>
          <t>Ile najnowszych danych można stracić bez katastrofy.</t>
        </is>
      </c>
    </row>
    <row r="47" ht="28" customHeight="1">
      <c r="A47" s="9" t="inlineStr">
        <is>
          <t>Kopia zapasowa</t>
        </is>
      </c>
      <c r="B47" s="10" t="inlineStr">
        <is>
          <t>Opcjonalna</t>
        </is>
      </c>
      <c r="C47" s="11" t="inlineStr">
        <is>
          <t>Konkret: narzędzie, miejsce, retencja. „Tak” nie jest odpowiedzią.</t>
        </is>
      </c>
    </row>
    <row r="48" ht="28" customHeight="1">
      <c r="A48" s="9" t="inlineStr">
        <is>
          <t>Monitoring</t>
        </is>
      </c>
      <c r="B48" s="10" t="inlineStr">
        <is>
          <t>Opcjonalna</t>
        </is>
      </c>
      <c r="C48" s="11" t="inlineStr">
        <is>
          <t>Czym to jest monitorowane i kto dostaje alert.</t>
        </is>
      </c>
    </row>
    <row r="49" ht="28" customHeight="1">
      <c r="A49" s="9" t="inlineStr">
        <is>
          <t>Kontrola dostępu</t>
        </is>
      </c>
      <c r="B49" s="10" t="inlineStr">
        <is>
          <t>Opcjonalna</t>
        </is>
      </c>
      <c r="C49" s="11" t="inlineStr">
        <is>
          <t>Skąd biorą się konta i czy jest MFA. Kolumna, która najszybciej zwraca się przy offboardingu.</t>
        </is>
      </c>
    </row>
    <row r="50" ht="28" customHeight="1">
      <c r="A50" s="9" t="inlineStr">
        <is>
          <t>Wsparcie / EOL do</t>
        </is>
      </c>
      <c r="B50" s="10" t="inlineStr">
        <is>
          <t>Opcjonalna</t>
        </is>
      </c>
      <c r="C50" s="11" t="inlineStr">
        <is>
          <t>Data końca wsparcia producenta lub umowy. Puste = brak terminu (np. usługa SaaS w modelu ciągłym).</t>
        </is>
      </c>
    </row>
    <row r="51" ht="28" customHeight="1">
      <c r="A51" s="6" t="inlineStr">
        <is>
          <t>Status</t>
        </is>
      </c>
      <c r="B51" s="7" t="inlineStr">
        <is>
          <t>Tak</t>
        </is>
      </c>
      <c r="C51" s="8" t="inlineStr">
        <is>
          <t>W użyciu, wdrażane, wycofywane, wycofane. Wycofane aktywa zostają w rejestrze wraz z datą.</t>
        </is>
      </c>
    </row>
    <row r="52" ht="28" customHeight="1">
      <c r="A52" s="9" t="inlineStr">
        <is>
          <t>Koszt roczny (PLN)</t>
        </is>
      </c>
      <c r="B52" s="10" t="inlineStr">
        <is>
          <t>Opcjonalna</t>
        </is>
      </c>
      <c r="C52" s="11" t="inlineStr">
        <is>
          <t>Licencje, subskrypcje, wsparcie. Kolumna, dzięki której rejestrem zainteresuje się finansowy.</t>
        </is>
      </c>
    </row>
    <row r="53" ht="28" customHeight="1">
      <c r="A53" s="6" t="inlineStr">
        <is>
          <t>Ostatni przegląd</t>
        </is>
      </c>
      <c r="B53" s="7" t="inlineStr">
        <is>
          <t>Tak</t>
        </is>
      </c>
      <c r="C53" s="8" t="inlineStr">
        <is>
          <t>Data ostatniego potwierdzenia wpisu przez właściciela.</t>
        </is>
      </c>
    </row>
    <row r="54" ht="28" customHeight="1">
      <c r="A54" s="9" t="inlineStr">
        <is>
          <t>Następny przegląd</t>
        </is>
      </c>
      <c r="B54" s="10" t="inlineStr">
        <is>
          <t>Opcjonalna</t>
        </is>
      </c>
      <c r="C54" s="11" t="inlineStr">
        <is>
          <t>Data kolejnego przeglądu. Pola po terminie podświetlają się na czerwono.</t>
        </is>
      </c>
    </row>
    <row r="55" ht="28" customHeight="1">
      <c r="A55" s="9" t="inlineStr">
        <is>
          <t>Uwagi</t>
        </is>
      </c>
      <c r="B55" s="10" t="inlineStr">
        <is>
          <t>Opcjonalna</t>
        </is>
      </c>
      <c r="C55" s="11" t="inlineStr">
        <is>
          <t>Jedno zdanie kontekstu dla osoby, która zobaczy ten wiersz o 3 w nocy podczas incydentu.</t>
        </is>
      </c>
    </row>
  </sheetData>
  <mergeCells count="24">
    <mergeCell ref="A25:C25"/>
    <mergeCell ref="A18:C18"/>
    <mergeCell ref="A27:C27"/>
    <mergeCell ref="A3:C3"/>
    <mergeCell ref="A21:C21"/>
    <mergeCell ref="A12:C12"/>
    <mergeCell ref="A5:C5"/>
    <mergeCell ref="A8:C8"/>
    <mergeCell ref="A14:C14"/>
    <mergeCell ref="A22:C22"/>
    <mergeCell ref="A17:C17"/>
    <mergeCell ref="A20:C20"/>
    <mergeCell ref="A10:C10"/>
    <mergeCell ref="A28:C28"/>
    <mergeCell ref="A13:C13"/>
    <mergeCell ref="A19:C19"/>
    <mergeCell ref="A9:C9"/>
    <mergeCell ref="A30:C30"/>
    <mergeCell ref="A15:C15"/>
    <mergeCell ref="A24:C24"/>
    <mergeCell ref="A11:C11"/>
    <mergeCell ref="A1:C1"/>
    <mergeCell ref="A7:C7"/>
    <mergeCell ref="A16:C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3B47"/>
    <outlinePr summaryBelow="1" summaryRight="1"/>
    <pageSetUpPr/>
  </sheetPr>
  <dimension ref="A1:X91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42" customWidth="1" min="2" max="2"/>
    <col width="26" customWidth="1" min="3" max="3"/>
    <col width="20" customWidth="1" min="4" max="4"/>
    <col width="17" customWidth="1" min="5" max="5"/>
    <col width="34" customWidth="1" min="6" max="6"/>
    <col width="44" customWidth="1" min="7" max="7"/>
    <col width="34" customWidth="1" min="8" max="8"/>
    <col width="26" customWidth="1" min="9" max="9"/>
    <col width="20" customWidth="1" min="10" max="10"/>
    <col width="24" customWidth="1" min="11" max="11"/>
    <col width="26" customWidth="1" min="12" max="12"/>
    <col width="15" customWidth="1" min="13" max="13"/>
    <col width="11" customWidth="1" min="14" max="14"/>
    <col width="11" customWidth="1" min="15" max="15"/>
    <col width="38" customWidth="1" min="16" max="16"/>
    <col width="26" customWidth="1" min="17" max="17"/>
    <col width="34" customWidth="1" min="18" max="18"/>
    <col width="16" customWidth="1" min="19" max="19"/>
    <col width="16" customWidth="1" min="20" max="20"/>
    <col width="16" customWidth="1" min="21" max="21"/>
    <col width="16" customWidth="1" min="22" max="22"/>
    <col width="17" customWidth="1" min="23" max="23"/>
    <col width="62" customWidth="1" min="24" max="24"/>
  </cols>
  <sheetData>
    <row r="1" ht="34" customHeight="1">
      <c r="A1" s="5" t="inlineStr">
        <is>
          <t>ID</t>
        </is>
      </c>
      <c r="B1" s="5" t="inlineStr">
        <is>
          <t>Nazwa aktywa</t>
        </is>
      </c>
      <c r="C1" s="5" t="inlineStr">
        <is>
          <t>Typ</t>
        </is>
      </c>
      <c r="D1" s="12" t="inlineStr">
        <is>
          <t>Warstwa</t>
        </is>
      </c>
      <c r="E1" s="12" t="inlineStr">
        <is>
          <t>Środowisko</t>
        </is>
      </c>
      <c r="F1" s="5" t="inlineStr">
        <is>
          <t>Lokalizacja / dostawca</t>
        </is>
      </c>
      <c r="G1" s="12" t="inlineStr">
        <is>
          <t>Identyfikator techniczny</t>
        </is>
      </c>
      <c r="H1" s="5" t="inlineStr">
        <is>
          <t>Właściciel biznesowy</t>
        </is>
      </c>
      <c r="I1" s="5" t="inlineStr">
        <is>
          <t>Opiekun techniczny</t>
        </is>
      </c>
      <c r="J1" s="12" t="inlineStr">
        <is>
          <t>Zależy od (ID)</t>
        </is>
      </c>
      <c r="K1" s="5" t="inlineStr">
        <is>
          <t>Klasyfikacja informacji</t>
        </is>
      </c>
      <c r="L1" s="12" t="inlineStr">
        <is>
          <t>Dane osobowe</t>
        </is>
      </c>
      <c r="M1" s="5" t="inlineStr">
        <is>
          <t>Krytyczność</t>
        </is>
      </c>
      <c r="N1" s="12" t="inlineStr">
        <is>
          <t>RTO</t>
        </is>
      </c>
      <c r="O1" s="12" t="inlineStr">
        <is>
          <t>RPO</t>
        </is>
      </c>
      <c r="P1" s="12" t="inlineStr">
        <is>
          <t>Kopia zapasowa</t>
        </is>
      </c>
      <c r="Q1" s="12" t="inlineStr">
        <is>
          <t>Monitoring</t>
        </is>
      </c>
      <c r="R1" s="12" t="inlineStr">
        <is>
          <t>Kontrola dostępu</t>
        </is>
      </c>
      <c r="S1" s="12" t="inlineStr">
        <is>
          <t>Wsparcie / EOL do</t>
        </is>
      </c>
      <c r="T1" s="5" t="inlineStr">
        <is>
          <t>Status</t>
        </is>
      </c>
      <c r="U1" s="12" t="inlineStr">
        <is>
          <t>Koszt roczny (PLN)</t>
        </is>
      </c>
      <c r="V1" s="5" t="inlineStr">
        <is>
          <t>Ostatni przegląd</t>
        </is>
      </c>
      <c r="W1" s="12" t="inlineStr">
        <is>
          <t>Następny przegląd</t>
        </is>
      </c>
      <c r="X1" s="12" t="inlineStr">
        <is>
          <t>Uwagi</t>
        </is>
      </c>
    </row>
    <row r="2">
      <c r="A2" s="13" t="inlineStr">
        <is>
          <t>AST-0001</t>
        </is>
      </c>
      <c r="B2" s="14" t="inlineStr">
        <is>
          <t>ESXI-HQ-01</t>
        </is>
      </c>
      <c r="C2" s="14" t="inlineStr">
        <is>
          <t>Serwer fizyczny</t>
        </is>
      </c>
      <c r="D2" s="14" t="inlineStr">
        <is>
          <t>Infrastruktura</t>
        </is>
      </c>
      <c r="E2" s="14" t="inlineStr">
        <is>
          <t>Produkcja</t>
        </is>
      </c>
      <c r="F2" s="14" t="inlineStr">
        <is>
          <t>On-premises – serwerownia HQ Warszawa</t>
        </is>
      </c>
      <c r="G2" s="14" t="inlineStr">
        <is>
          <t>Dell PowerEdge R650 · S/N 7KJ2M13 · ESXi 8.0 U3</t>
        </is>
      </c>
      <c r="H2" s="14" t="inlineStr">
        <is>
          <t>Tomasz Górski – Kierownik IT</t>
        </is>
      </c>
      <c r="I2" s="14" t="inlineStr">
        <is>
          <t>Paweł Nowak</t>
        </is>
      </c>
      <c r="J2" s="14" t="inlineStr">
        <is>
          <t>AST-0017</t>
        </is>
      </c>
      <c r="K2" s="14" t="inlineStr">
        <is>
          <t>Wewnętrzna</t>
        </is>
      </c>
      <c r="L2" s="14" t="inlineStr">
        <is>
          <t>Nie</t>
        </is>
      </c>
      <c r="M2" s="14" t="inlineStr">
        <is>
          <t>Krytyczna</t>
        </is>
      </c>
      <c r="N2" s="14" t="inlineStr">
        <is>
          <t>4 h</t>
        </is>
      </c>
      <c r="O2" s="14" t="inlineStr">
        <is>
          <t>24 h</t>
        </is>
      </c>
      <c r="P2" s="14" t="inlineStr">
        <is>
          <t>Konfiguracja w GitLab (przy każdej zmianie)</t>
        </is>
      </c>
      <c r="Q2" s="14" t="inlineStr">
        <is>
          <t>Zabbix + Grafana</t>
        </is>
      </c>
      <c r="R2" s="14" t="inlineStr">
        <is>
          <t>Konto lokalne + MFA</t>
        </is>
      </c>
      <c r="S2" s="15" t="n">
        <v>46934</v>
      </c>
      <c r="T2" s="14" t="inlineStr">
        <is>
          <t>W użyciu</t>
        </is>
      </c>
      <c r="U2" s="16" t="n">
        <v>6200</v>
      </c>
      <c r="V2" s="15" t="n">
        <v>46217</v>
      </c>
      <c r="W2" s="15" t="n">
        <v>46401</v>
      </c>
      <c r="X2" s="14" t="inlineStr">
        <is>
          <t>Host klastra vSphere, 38% wolnych zasobów</t>
        </is>
      </c>
    </row>
    <row r="3">
      <c r="A3" s="17" t="inlineStr">
        <is>
          <t>AST-0002</t>
        </is>
      </c>
      <c r="B3" s="18" t="inlineStr">
        <is>
          <t>ESXI-HQ-02</t>
        </is>
      </c>
      <c r="C3" s="18" t="inlineStr">
        <is>
          <t>Serwer fizyczny</t>
        </is>
      </c>
      <c r="D3" s="18" t="inlineStr">
        <is>
          <t>Infrastruktura</t>
        </is>
      </c>
      <c r="E3" s="18" t="inlineStr">
        <is>
          <t>Produkcja</t>
        </is>
      </c>
      <c r="F3" s="18" t="inlineStr">
        <is>
          <t>On-premises – serwerownia HQ Warszawa</t>
        </is>
      </c>
      <c r="G3" s="18" t="inlineStr">
        <is>
          <t>Dell PowerEdge R650 · S/N 7KJ2M14 · ESXi 8.0 U3</t>
        </is>
      </c>
      <c r="H3" s="18" t="inlineStr">
        <is>
          <t>Tomasz Górski – Kierownik IT</t>
        </is>
      </c>
      <c r="I3" s="18" t="inlineStr">
        <is>
          <t>Paweł Nowak</t>
        </is>
      </c>
      <c r="J3" s="18" t="inlineStr">
        <is>
          <t>AST-0017</t>
        </is>
      </c>
      <c r="K3" s="18" t="inlineStr">
        <is>
          <t>Wewnętrzna</t>
        </is>
      </c>
      <c r="L3" s="18" t="inlineStr">
        <is>
          <t>Nie</t>
        </is>
      </c>
      <c r="M3" s="18" t="inlineStr">
        <is>
          <t>Wysoka</t>
        </is>
      </c>
      <c r="N3" s="18" t="inlineStr">
        <is>
          <t>4 h</t>
        </is>
      </c>
      <c r="O3" s="18" t="inlineStr">
        <is>
          <t>24 h</t>
        </is>
      </c>
      <c r="P3" s="18" t="inlineStr">
        <is>
          <t>Konfiguracja w GitLab (przy każdej zmianie)</t>
        </is>
      </c>
      <c r="Q3" s="18" t="inlineStr">
        <is>
          <t>Zabbix + Grafana</t>
        </is>
      </c>
      <c r="R3" s="18" t="inlineStr">
        <is>
          <t>Konto lokalne + MFA</t>
        </is>
      </c>
      <c r="S3" s="19" t="n">
        <v>46934</v>
      </c>
      <c r="T3" s="18" t="inlineStr">
        <is>
          <t>W użyciu</t>
        </is>
      </c>
      <c r="U3" s="20" t="n">
        <v>6200</v>
      </c>
      <c r="V3" s="19" t="n">
        <v>46217</v>
      </c>
      <c r="W3" s="19" t="n">
        <v>46401</v>
      </c>
      <c r="X3" s="18" t="inlineStr">
        <is>
          <t>Drugi host klastra, przejmuje VM przy awarii</t>
        </is>
      </c>
    </row>
    <row r="4">
      <c r="A4" s="13" t="inlineStr">
        <is>
          <t>AST-0003</t>
        </is>
      </c>
      <c r="B4" s="14" t="inlineStr">
        <is>
          <t>SAN-HQ-01</t>
        </is>
      </c>
      <c r="C4" s="14" t="inlineStr">
        <is>
          <t>Serwer fizyczny</t>
        </is>
      </c>
      <c r="D4" s="14" t="inlineStr">
        <is>
          <t>Infrastruktura</t>
        </is>
      </c>
      <c r="E4" s="14" t="inlineStr">
        <is>
          <t>Produkcja</t>
        </is>
      </c>
      <c r="F4" s="14" t="inlineStr">
        <is>
          <t>On-premises – serwerownia HQ Warszawa</t>
        </is>
      </c>
      <c r="G4" s="14" t="inlineStr">
        <is>
          <t>Dell ME5024 · 48 TB netto · 2 kontrolery</t>
        </is>
      </c>
      <c r="H4" s="14" t="inlineStr">
        <is>
          <t>Tomasz Górski – Kierownik IT</t>
        </is>
      </c>
      <c r="I4" s="14" t="inlineStr">
        <is>
          <t>Paweł Nowak</t>
        </is>
      </c>
      <c r="J4" s="14" t="inlineStr">
        <is>
          <t>AST-0017</t>
        </is>
      </c>
      <c r="K4" s="14" t="inlineStr">
        <is>
          <t>Poufna</t>
        </is>
      </c>
      <c r="L4" s="14" t="inlineStr">
        <is>
          <t>Nie</t>
        </is>
      </c>
      <c r="M4" s="14" t="inlineStr">
        <is>
          <t>Krytyczna</t>
        </is>
      </c>
      <c r="N4" s="14" t="inlineStr">
        <is>
          <t>8 h</t>
        </is>
      </c>
      <c r="O4" s="14" t="inlineStr">
        <is>
          <t>24 h</t>
        </is>
      </c>
      <c r="P4" s="14" t="inlineStr">
        <is>
          <t>Nie dotyczy</t>
        </is>
      </c>
      <c r="Q4" s="14" t="inlineStr">
        <is>
          <t>Zabbix</t>
        </is>
      </c>
      <c r="R4" s="14" t="inlineStr">
        <is>
          <t>Konto lokalne + MFA</t>
        </is>
      </c>
      <c r="S4" s="15" t="n">
        <v>46934</v>
      </c>
      <c r="T4" s="14" t="inlineStr">
        <is>
          <t>W użyciu</t>
        </is>
      </c>
      <c r="U4" s="16" t="n">
        <v>9800</v>
      </c>
      <c r="V4" s="15" t="n">
        <v>46217</v>
      </c>
      <c r="W4" s="15" t="n">
        <v>46401</v>
      </c>
      <c r="X4" s="14" t="inlineStr">
        <is>
          <t>Pojedynczy punkt awarii dla całej wirtualizacji</t>
        </is>
      </c>
    </row>
    <row r="5">
      <c r="A5" s="17" t="inlineStr">
        <is>
          <t>AST-0004</t>
        </is>
      </c>
      <c r="B5" s="18" t="inlineStr">
        <is>
          <t>VCENTER-HQ-01</t>
        </is>
      </c>
      <c r="C5" s="18" t="inlineStr">
        <is>
          <t>Maszyna wirtualna</t>
        </is>
      </c>
      <c r="D5" s="18" t="inlineStr">
        <is>
          <t>Platforma</t>
        </is>
      </c>
      <c r="E5" s="18" t="inlineStr">
        <is>
          <t>Produkcja</t>
        </is>
      </c>
      <c r="F5" s="18" t="inlineStr">
        <is>
          <t>On-premises – serwerownia HQ Warszawa</t>
        </is>
      </c>
      <c r="G5" s="18" t="inlineStr">
        <is>
          <t>vCenter Server 8.0 U3 · 10.20.10.11</t>
        </is>
      </c>
      <c r="H5" s="18" t="inlineStr">
        <is>
          <t>Tomasz Górski – Kierownik IT</t>
        </is>
      </c>
      <c r="I5" s="18" t="inlineStr">
        <is>
          <t>Paweł Nowak</t>
        </is>
      </c>
      <c r="J5" s="18" t="inlineStr">
        <is>
          <t>AST-0001</t>
        </is>
      </c>
      <c r="K5" s="18" t="inlineStr">
        <is>
          <t>Wewnętrzna</t>
        </is>
      </c>
      <c r="L5" s="18" t="inlineStr">
        <is>
          <t>Nie</t>
        </is>
      </c>
      <c r="M5" s="18" t="inlineStr">
        <is>
          <t>Wysoka</t>
        </is>
      </c>
      <c r="N5" s="18" t="inlineStr">
        <is>
          <t>8 h</t>
        </is>
      </c>
      <c r="O5" s="18" t="inlineStr">
        <is>
          <t>24 h</t>
        </is>
      </c>
      <c r="P5" s="18" t="inlineStr">
        <is>
          <t>Veeam → NAS + Azure, 30 dni</t>
        </is>
      </c>
      <c r="Q5" s="18" t="inlineStr">
        <is>
          <t>Zabbix</t>
        </is>
      </c>
      <c r="R5" s="18" t="inlineStr">
        <is>
          <t>Konto lokalne + MFA</t>
        </is>
      </c>
      <c r="S5" s="19" t="n">
        <v>46934</v>
      </c>
      <c r="T5" s="18" t="inlineStr">
        <is>
          <t>W użyciu</t>
        </is>
      </c>
      <c r="U5" s="20" t="n"/>
      <c r="V5" s="19" t="n">
        <v>46217</v>
      </c>
      <c r="W5" s="19" t="n">
        <v>46401</v>
      </c>
      <c r="X5" s="18" t="inlineStr">
        <is>
          <t>Zarządzanie klastrem; konto administracyjne w Vaultwarden</t>
        </is>
      </c>
    </row>
    <row r="6">
      <c r="A6" s="13" t="inlineStr">
        <is>
          <t>AST-0005</t>
        </is>
      </c>
      <c r="B6" s="14" t="inlineStr">
        <is>
          <t>DC01</t>
        </is>
      </c>
      <c r="C6" s="14" t="inlineStr">
        <is>
          <t>Maszyna wirtualna</t>
        </is>
      </c>
      <c r="D6" s="14" t="inlineStr">
        <is>
          <t>Tożsamość</t>
        </is>
      </c>
      <c r="E6" s="14" t="inlineStr">
        <is>
          <t>Produkcja</t>
        </is>
      </c>
      <c r="F6" s="14" t="inlineStr">
        <is>
          <t>On-premises – serwerownia HQ Warszawa</t>
        </is>
      </c>
      <c r="G6" s="14" t="inlineStr">
        <is>
          <t>Windows Server 2022 · AD DS, DNS, DHCP · 10.20.10.5</t>
        </is>
      </c>
      <c r="H6" s="14" t="inlineStr">
        <is>
          <t>Tomasz Górski – Kierownik IT</t>
        </is>
      </c>
      <c r="I6" s="14" t="inlineStr">
        <is>
          <t>Paweł Nowak</t>
        </is>
      </c>
      <c r="J6" s="14" t="inlineStr">
        <is>
          <t>AST-0001</t>
        </is>
      </c>
      <c r="K6" s="14" t="inlineStr">
        <is>
          <t>Poufna</t>
        </is>
      </c>
      <c r="L6" s="14" t="inlineStr">
        <is>
          <t>Tak – pracownicy</t>
        </is>
      </c>
      <c r="M6" s="14" t="inlineStr">
        <is>
          <t>Krytyczna</t>
        </is>
      </c>
      <c r="N6" s="14" t="inlineStr">
        <is>
          <t>2 h</t>
        </is>
      </c>
      <c r="O6" s="14" t="inlineStr">
        <is>
          <t>1 h</t>
        </is>
      </c>
      <c r="P6" s="14" t="inlineStr">
        <is>
          <t>Veeam → NAS + Azure, 30 dni</t>
        </is>
      </c>
      <c r="Q6" s="14" t="inlineStr">
        <is>
          <t>Zabbix</t>
        </is>
      </c>
      <c r="R6" s="14" t="inlineStr">
        <is>
          <t>Entra ID + MFA + PIM (dostęp czasowy)</t>
        </is>
      </c>
      <c r="S6" s="15" t="n">
        <v>48135</v>
      </c>
      <c r="T6" s="14" t="inlineStr">
        <is>
          <t>W użyciu</t>
        </is>
      </c>
      <c r="U6" s="16" t="n"/>
      <c r="V6" s="15" t="n">
        <v>46245</v>
      </c>
      <c r="W6" s="15" t="n">
        <v>46337</v>
      </c>
      <c r="X6" s="14" t="inlineStr">
        <is>
          <t>Podstawowy kontroler domeny nordvent.local</t>
        </is>
      </c>
    </row>
    <row r="7">
      <c r="A7" s="17" t="inlineStr">
        <is>
          <t>AST-0006</t>
        </is>
      </c>
      <c r="B7" s="18" t="inlineStr">
        <is>
          <t>DC02</t>
        </is>
      </c>
      <c r="C7" s="18" t="inlineStr">
        <is>
          <t>Maszyna wirtualna</t>
        </is>
      </c>
      <c r="D7" s="18" t="inlineStr">
        <is>
          <t>Tożsamość</t>
        </is>
      </c>
      <c r="E7" s="18" t="inlineStr">
        <is>
          <t>Produkcja</t>
        </is>
      </c>
      <c r="F7" s="18" t="inlineStr">
        <is>
          <t>On-premises – zakład Płock</t>
        </is>
      </c>
      <c r="G7" s="18" t="inlineStr">
        <is>
          <t>Windows Server 2022 · AD DS, DNS · 10.30.10.5</t>
        </is>
      </c>
      <c r="H7" s="18" t="inlineStr">
        <is>
          <t>Tomasz Górski – Kierownik IT</t>
        </is>
      </c>
      <c r="I7" s="18" t="inlineStr">
        <is>
          <t>Paweł Nowak</t>
        </is>
      </c>
      <c r="J7" s="18" t="inlineStr"/>
      <c r="K7" s="18" t="inlineStr">
        <is>
          <t>Poufna</t>
        </is>
      </c>
      <c r="L7" s="18" t="inlineStr">
        <is>
          <t>Tak – pracownicy</t>
        </is>
      </c>
      <c r="M7" s="18" t="inlineStr">
        <is>
          <t>Wysoka</t>
        </is>
      </c>
      <c r="N7" s="18" t="inlineStr">
        <is>
          <t>2 h</t>
        </is>
      </c>
      <c r="O7" s="18" t="inlineStr">
        <is>
          <t>1 h</t>
        </is>
      </c>
      <c r="P7" s="18" t="inlineStr">
        <is>
          <t>Veeam → NAS + Azure, 30 dni</t>
        </is>
      </c>
      <c r="Q7" s="18" t="inlineStr">
        <is>
          <t>Zabbix</t>
        </is>
      </c>
      <c r="R7" s="18" t="inlineStr">
        <is>
          <t>Entra ID + MFA + PIM (dostęp czasowy)</t>
        </is>
      </c>
      <c r="S7" s="19" t="n">
        <v>48135</v>
      </c>
      <c r="T7" s="18" t="inlineStr">
        <is>
          <t>W użyciu</t>
        </is>
      </c>
      <c r="U7" s="20" t="n"/>
      <c r="V7" s="19" t="n">
        <v>46245</v>
      </c>
      <c r="W7" s="19" t="n">
        <v>46337</v>
      </c>
      <c r="X7" s="18" t="inlineStr">
        <is>
          <t>Replika w zakładzie; utrzymuje logowanie przy zerwaniu łącza</t>
        </is>
      </c>
    </row>
    <row r="8">
      <c r="A8" s="13" t="inlineStr">
        <is>
          <t>AST-0007</t>
        </is>
      </c>
      <c r="B8" s="14" t="inlineStr">
        <is>
          <t>FS01</t>
        </is>
      </c>
      <c r="C8" s="14" t="inlineStr">
        <is>
          <t>Maszyna wirtualna</t>
        </is>
      </c>
      <c r="D8" s="14" t="inlineStr">
        <is>
          <t>Dane</t>
        </is>
      </c>
      <c r="E8" s="14" t="inlineStr">
        <is>
          <t>Produkcja</t>
        </is>
      </c>
      <c r="F8" s="14" t="inlineStr">
        <is>
          <t>On-premises – serwerownia HQ Warszawa</t>
        </is>
      </c>
      <c r="G8" s="14" t="inlineStr">
        <is>
          <t>Windows Server 2022 · DFS · 12 TB · \\fs01\dane</t>
        </is>
      </c>
      <c r="H8" s="14" t="inlineStr">
        <is>
          <t>Zarząd Nordvent Systems – Zarząd</t>
        </is>
      </c>
      <c r="I8" s="14" t="inlineStr">
        <is>
          <t>Paweł Nowak</t>
        </is>
      </c>
      <c r="J8" s="14" t="inlineStr">
        <is>
          <t>AST-0001, AST-0003</t>
        </is>
      </c>
      <c r="K8" s="14" t="inlineStr">
        <is>
          <t>Poufna</t>
        </is>
      </c>
      <c r="L8" s="14" t="inlineStr">
        <is>
          <t>Tak – pracownicy</t>
        </is>
      </c>
      <c r="M8" s="14" t="inlineStr">
        <is>
          <t>Wysoka</t>
        </is>
      </c>
      <c r="N8" s="14" t="inlineStr">
        <is>
          <t>8 h</t>
        </is>
      </c>
      <c r="O8" s="14" t="inlineStr">
        <is>
          <t>24 h</t>
        </is>
      </c>
      <c r="P8" s="14" t="inlineStr">
        <is>
          <t>Veeam GFS: 30 dni / 12 mies.</t>
        </is>
      </c>
      <c r="Q8" s="14" t="inlineStr">
        <is>
          <t>Zabbix</t>
        </is>
      </c>
      <c r="R8" s="14" t="inlineStr">
        <is>
          <t>Entra ID + MFA</t>
        </is>
      </c>
      <c r="S8" s="15" t="n">
        <v>48135</v>
      </c>
      <c r="T8" s="14" t="inlineStr">
        <is>
          <t>W użyciu</t>
        </is>
      </c>
      <c r="U8" s="16" t="n"/>
      <c r="V8" s="15" t="n">
        <v>46203</v>
      </c>
      <c r="W8" s="15" t="n">
        <v>46386</v>
      </c>
      <c r="X8" s="14" t="inlineStr">
        <is>
          <t>Udziały działowe; uprawnienia przez grupy AD</t>
        </is>
      </c>
    </row>
    <row r="9">
      <c r="A9" s="17" t="inlineStr">
        <is>
          <t>AST-0008</t>
        </is>
      </c>
      <c r="B9" s="18" t="inlineStr">
        <is>
          <t>SQL01</t>
        </is>
      </c>
      <c r="C9" s="18" t="inlineStr">
        <is>
          <t>Baza danych</t>
        </is>
      </c>
      <c r="D9" s="18" t="inlineStr">
        <is>
          <t>Dane</t>
        </is>
      </c>
      <c r="E9" s="18" t="inlineStr">
        <is>
          <t>Produkcja</t>
        </is>
      </c>
      <c r="F9" s="18" t="inlineStr">
        <is>
          <t>On-premises – serwerownia HQ Warszawa</t>
        </is>
      </c>
      <c r="G9" s="18" t="inlineStr">
        <is>
          <t>MS SQL Server 2019 Std · bazy: ERPXL, WMS</t>
        </is>
      </c>
      <c r="H9" s="18" t="inlineStr">
        <is>
          <t>Anna Wiśniewska – Dyrektor Finansowy</t>
        </is>
      </c>
      <c r="I9" s="18" t="inlineStr">
        <is>
          <t>Paweł Nowak</t>
        </is>
      </c>
      <c r="J9" s="18" t="inlineStr">
        <is>
          <t>AST-0001, AST-0003</t>
        </is>
      </c>
      <c r="K9" s="18" t="inlineStr">
        <is>
          <t>Ściśle poufna</t>
        </is>
      </c>
      <c r="L9" s="18" t="inlineStr">
        <is>
          <t>Tak – kontrahenci</t>
        </is>
      </c>
      <c r="M9" s="18" t="inlineStr">
        <is>
          <t>Krytyczna</t>
        </is>
      </c>
      <c r="N9" s="18" t="inlineStr">
        <is>
          <t>4 h</t>
        </is>
      </c>
      <c r="O9" s="18" t="inlineStr">
        <is>
          <t>15 min</t>
        </is>
      </c>
      <c r="P9" s="18" t="inlineStr">
        <is>
          <t>Veeam GFS: 30 dni / 12 mies.</t>
        </is>
      </c>
      <c r="Q9" s="18" t="inlineStr">
        <is>
          <t>Zabbix</t>
        </is>
      </c>
      <c r="R9" s="18" t="inlineStr">
        <is>
          <t>Konto lokalne + MFA</t>
        </is>
      </c>
      <c r="S9" s="19" t="n">
        <v>47491</v>
      </c>
      <c r="T9" s="18" t="inlineStr">
        <is>
          <t>W użyciu</t>
        </is>
      </c>
      <c r="U9" s="20" t="n">
        <v>21000</v>
      </c>
      <c r="V9" s="19" t="n">
        <v>46245</v>
      </c>
      <c r="W9" s="19" t="n">
        <v>46337</v>
      </c>
      <c r="X9" s="18" t="inlineStr">
        <is>
          <t>Log transakcyjny co 15 min; test odtworzenia 2026-06-18</t>
        </is>
      </c>
    </row>
    <row r="10">
      <c r="A10" s="13" t="inlineStr">
        <is>
          <t>AST-0009</t>
        </is>
      </c>
      <c r="B10" s="14" t="inlineStr">
        <is>
          <t>Comarch ERP XL 2024.2</t>
        </is>
      </c>
      <c r="C10" s="14" t="inlineStr">
        <is>
          <t>Aplikacja</t>
        </is>
      </c>
      <c r="D10" s="14" t="inlineStr">
        <is>
          <t>Aplikacja</t>
        </is>
      </c>
      <c r="E10" s="14" t="inlineStr">
        <is>
          <t>Produkcja</t>
        </is>
      </c>
      <c r="F10" s="14" t="inlineStr">
        <is>
          <t>On-premises – serwerownia HQ Warszawa</t>
        </is>
      </c>
      <c r="G10" s="14" t="inlineStr">
        <is>
          <t>ERPAPP01 · 68 licencji stanowiskowych</t>
        </is>
      </c>
      <c r="H10" s="14" t="inlineStr">
        <is>
          <t>Anna Wiśniewska – Dyrektor Finansowy</t>
        </is>
      </c>
      <c r="I10" s="14" t="inlineStr">
        <is>
          <t>Paweł Nowak</t>
        </is>
      </c>
      <c r="J10" s="14" t="inlineStr">
        <is>
          <t>AST-0008</t>
        </is>
      </c>
      <c r="K10" s="14" t="inlineStr">
        <is>
          <t>Ściśle poufna</t>
        </is>
      </c>
      <c r="L10" s="14" t="inlineStr">
        <is>
          <t>Tak – kontrahenci</t>
        </is>
      </c>
      <c r="M10" s="14" t="inlineStr">
        <is>
          <t>Krytyczna</t>
        </is>
      </c>
      <c r="N10" s="14" t="inlineStr">
        <is>
          <t>4 h</t>
        </is>
      </c>
      <c r="O10" s="14" t="inlineStr">
        <is>
          <t>15 min</t>
        </is>
      </c>
      <c r="P10" s="14" t="inlineStr">
        <is>
          <t>Veeam → NAS + Azure, 30 dni</t>
        </is>
      </c>
      <c r="Q10" s="14" t="inlineStr">
        <is>
          <t>Zabbix</t>
        </is>
      </c>
      <c r="R10" s="14" t="inlineStr">
        <is>
          <t>Konto lokalne, bez MFA</t>
        </is>
      </c>
      <c r="S10" s="15" t="n">
        <v>46752</v>
      </c>
      <c r="T10" s="14" t="inlineStr">
        <is>
          <t>W użyciu</t>
        </is>
      </c>
      <c r="U10" s="16" t="n">
        <v>47000</v>
      </c>
      <c r="V10" s="15" t="n">
        <v>46245</v>
      </c>
      <c r="W10" s="15" t="n">
        <v>46337</v>
      </c>
      <c r="X10" s="14" t="inlineStr">
        <is>
          <t>Serce firmy: sprzedaż, zakupy, księgowość, magazyn</t>
        </is>
      </c>
    </row>
    <row r="11">
      <c r="A11" s="17" t="inlineStr">
        <is>
          <t>AST-0010</t>
        </is>
      </c>
      <c r="B11" s="18" t="inlineStr">
        <is>
          <t>WMS – Qguar Lite</t>
        </is>
      </c>
      <c r="C11" s="18" t="inlineStr">
        <is>
          <t>Aplikacja</t>
        </is>
      </c>
      <c r="D11" s="18" t="inlineStr">
        <is>
          <t>Aplikacja</t>
        </is>
      </c>
      <c r="E11" s="18" t="inlineStr">
        <is>
          <t>Produkcja</t>
        </is>
      </c>
      <c r="F11" s="18" t="inlineStr">
        <is>
          <t>On-premises – zakład Płock</t>
        </is>
      </c>
      <c r="G11" s="18" t="inlineStr">
        <is>
          <t>WMS01 · integracja z ERP przez XML</t>
        </is>
      </c>
      <c r="H11" s="18" t="inlineStr">
        <is>
          <t>Joanna Mazur – Kierownik Logistyki</t>
        </is>
      </c>
      <c r="I11" s="18" t="inlineStr">
        <is>
          <t>Paweł Nowak</t>
        </is>
      </c>
      <c r="J11" s="18" t="inlineStr">
        <is>
          <t>AST-0008, AST-0021</t>
        </is>
      </c>
      <c r="K11" s="18" t="inlineStr">
        <is>
          <t>Poufna</t>
        </is>
      </c>
      <c r="L11" s="18" t="inlineStr">
        <is>
          <t>Nie</t>
        </is>
      </c>
      <c r="M11" s="18" t="inlineStr">
        <is>
          <t>Krytyczna</t>
        </is>
      </c>
      <c r="N11" s="18" t="inlineStr">
        <is>
          <t>2 h</t>
        </is>
      </c>
      <c r="O11" s="18" t="inlineStr">
        <is>
          <t>1 h</t>
        </is>
      </c>
      <c r="P11" s="18" t="inlineStr">
        <is>
          <t>Veeam → NAS + Azure, 30 dni</t>
        </is>
      </c>
      <c r="Q11" s="18" t="inlineStr">
        <is>
          <t>Zabbix</t>
        </is>
      </c>
      <c r="R11" s="18" t="inlineStr">
        <is>
          <t>Konto lokalne, bez MFA</t>
        </is>
      </c>
      <c r="S11" s="19" t="n">
        <v>46752</v>
      </c>
      <c r="T11" s="18" t="inlineStr">
        <is>
          <t>W użyciu</t>
        </is>
      </c>
      <c r="U11" s="20" t="n">
        <v>18500</v>
      </c>
      <c r="V11" s="19" t="n">
        <v>46203</v>
      </c>
      <c r="W11" s="19" t="n">
        <v>46386</v>
      </c>
      <c r="X11" s="18" t="inlineStr">
        <is>
          <t>Bez WMS magazyn wydaje towar na papierze</t>
        </is>
      </c>
    </row>
    <row r="12">
      <c r="A12" s="13" t="inlineStr">
        <is>
          <t>AST-0011</t>
        </is>
      </c>
      <c r="B12" s="14" t="inlineStr">
        <is>
          <t>VEEAM01</t>
        </is>
      </c>
      <c r="C12" s="14" t="inlineStr">
        <is>
          <t>Maszyna wirtualna</t>
        </is>
      </c>
      <c r="D12" s="14" t="inlineStr">
        <is>
          <t>Infrastruktura</t>
        </is>
      </c>
      <c r="E12" s="14" t="inlineStr">
        <is>
          <t>Produkcja</t>
        </is>
      </c>
      <c r="F12" s="14" t="inlineStr">
        <is>
          <t>On-premises – serwerownia HQ Warszawa</t>
        </is>
      </c>
      <c r="G12" s="14" t="inlineStr">
        <is>
          <t>Veeam B&amp;R 12.2 · repozytoria: NAS-HQ-01, Azure</t>
        </is>
      </c>
      <c r="H12" s="14" t="inlineStr">
        <is>
          <t>Tomasz Górski – Kierownik IT</t>
        </is>
      </c>
      <c r="I12" s="14" t="inlineStr">
        <is>
          <t>Paweł Nowak</t>
        </is>
      </c>
      <c r="J12" s="14" t="inlineStr">
        <is>
          <t>AST-0002, AST-0012</t>
        </is>
      </c>
      <c r="K12" s="14" t="inlineStr">
        <is>
          <t>Poufna</t>
        </is>
      </c>
      <c r="L12" s="14" t="inlineStr">
        <is>
          <t>Tak – pracownicy</t>
        </is>
      </c>
      <c r="M12" s="14" t="inlineStr">
        <is>
          <t>Krytyczna</t>
        </is>
      </c>
      <c r="N12" s="14" t="inlineStr">
        <is>
          <t>8 h</t>
        </is>
      </c>
      <c r="O12" s="14" t="inlineStr">
        <is>
          <t>24 h</t>
        </is>
      </c>
      <c r="P12" s="14" t="inlineStr">
        <is>
          <t>Konfiguracja w GitLab (przy każdej zmianie)</t>
        </is>
      </c>
      <c r="Q12" s="14" t="inlineStr">
        <is>
          <t>Zabbix</t>
        </is>
      </c>
      <c r="R12" s="14" t="inlineStr">
        <is>
          <t>Konto lokalne + MFA</t>
        </is>
      </c>
      <c r="S12" s="15" t="n">
        <v>46568</v>
      </c>
      <c r="T12" s="14" t="inlineStr">
        <is>
          <t>W użyciu</t>
        </is>
      </c>
      <c r="U12" s="16" t="n">
        <v>14200</v>
      </c>
      <c r="V12" s="15" t="n">
        <v>46245</v>
      </c>
      <c r="W12" s="15" t="n">
        <v>46337</v>
      </c>
      <c r="X12" s="14" t="inlineStr">
        <is>
          <t>Serwer kopii sam jest aktywem krytycznym i celem ataku</t>
        </is>
      </c>
    </row>
    <row r="13">
      <c r="A13" s="17" t="inlineStr">
        <is>
          <t>AST-0012</t>
        </is>
      </c>
      <c r="B13" s="18" t="inlineStr">
        <is>
          <t>NAS-HQ-01</t>
        </is>
      </c>
      <c r="C13" s="18" t="inlineStr">
        <is>
          <t>Nośnik / kopia zapasowa</t>
        </is>
      </c>
      <c r="D13" s="18" t="inlineStr">
        <is>
          <t>Infrastruktura</t>
        </is>
      </c>
      <c r="E13" s="18" t="inlineStr">
        <is>
          <t>Produkcja</t>
        </is>
      </c>
      <c r="F13" s="18" t="inlineStr">
        <is>
          <t>On-premises – serwerownia HQ Warszawa</t>
        </is>
      </c>
      <c r="G13" s="18" t="inlineStr">
        <is>
          <t>Synology RS3621xs+ · 96 TB brutto · RAID 6</t>
        </is>
      </c>
      <c r="H13" s="18" t="inlineStr">
        <is>
          <t>Tomasz Górski – Kierownik IT</t>
        </is>
      </c>
      <c r="I13" s="18" t="inlineStr">
        <is>
          <t>Paweł Nowak</t>
        </is>
      </c>
      <c r="J13" s="18" t="inlineStr">
        <is>
          <t>AST-0017</t>
        </is>
      </c>
      <c r="K13" s="18" t="inlineStr">
        <is>
          <t>Poufna</t>
        </is>
      </c>
      <c r="L13" s="18" t="inlineStr">
        <is>
          <t>Tak – pracownicy</t>
        </is>
      </c>
      <c r="M13" s="18" t="inlineStr">
        <is>
          <t>Wysoka</t>
        </is>
      </c>
      <c r="N13" s="18" t="inlineStr">
        <is>
          <t>24 h</t>
        </is>
      </c>
      <c r="O13" s="18" t="inlineStr">
        <is>
          <t>24 h</t>
        </is>
      </c>
      <c r="P13" s="18" t="inlineStr">
        <is>
          <t>To JEST kopia: immutable blob, 90 dni</t>
        </is>
      </c>
      <c r="Q13" s="18" t="inlineStr">
        <is>
          <t>Zabbix</t>
        </is>
      </c>
      <c r="R13" s="18" t="inlineStr">
        <is>
          <t>Konto lokalne + MFA</t>
        </is>
      </c>
      <c r="S13" s="19" t="n">
        <v>46843</v>
      </c>
      <c r="T13" s="18" t="inlineStr">
        <is>
          <t>W użyciu</t>
        </is>
      </c>
      <c r="U13" s="20" t="n"/>
      <c r="V13" s="19" t="n">
        <v>46217</v>
      </c>
      <c r="W13" s="19" t="n">
        <v>46401</v>
      </c>
      <c r="X13" s="18" t="inlineStr">
        <is>
          <t>Repozytorium pierwszej kopii; druga kopia w Azure</t>
        </is>
      </c>
    </row>
    <row r="14">
      <c r="A14" s="13" t="inlineStr">
        <is>
          <t>AST-0013</t>
        </is>
      </c>
      <c r="B14" s="14" t="inlineStr">
        <is>
          <t>FW-HQ-01/02 (klaster HA)</t>
        </is>
      </c>
      <c r="C14" s="14" t="inlineStr">
        <is>
          <t>Urządzenie sieciowe</t>
        </is>
      </c>
      <c r="D14" s="14" t="inlineStr">
        <is>
          <t>Sieć</t>
        </is>
      </c>
      <c r="E14" s="14" t="inlineStr">
        <is>
          <t>Produkcja</t>
        </is>
      </c>
      <c r="F14" s="14" t="inlineStr">
        <is>
          <t>On-premises – serwerownia HQ Warszawa</t>
        </is>
      </c>
      <c r="G14" s="14" t="inlineStr">
        <is>
          <t>FortiGate 200F · FortiOS 7.4 · UTM+IPS</t>
        </is>
      </c>
      <c r="H14" s="14" t="inlineStr">
        <is>
          <t>Tomasz Górski – Kierownik IT</t>
        </is>
      </c>
      <c r="I14" s="14" t="inlineStr">
        <is>
          <t>Damian Olejnik</t>
        </is>
      </c>
      <c r="J14" s="14" t="inlineStr">
        <is>
          <t>AST-0020</t>
        </is>
      </c>
      <c r="K14" s="14" t="inlineStr">
        <is>
          <t>Poufna</t>
        </is>
      </c>
      <c r="L14" s="14" t="inlineStr">
        <is>
          <t>Nie</t>
        </is>
      </c>
      <c r="M14" s="14" t="inlineStr">
        <is>
          <t>Krytyczna</t>
        </is>
      </c>
      <c r="N14" s="14" t="inlineStr">
        <is>
          <t>2 h</t>
        </is>
      </c>
      <c r="O14" s="14" t="inlineStr">
        <is>
          <t>24 h</t>
        </is>
      </c>
      <c r="P14" s="14" t="inlineStr">
        <is>
          <t>Konfiguracja w GitLab (przy każdej zmianie)</t>
        </is>
      </c>
      <c r="Q14" s="14" t="inlineStr">
        <is>
          <t>Zabbix</t>
        </is>
      </c>
      <c r="R14" s="14" t="inlineStr">
        <is>
          <t>Konto lokalne + MFA</t>
        </is>
      </c>
      <c r="S14" s="15" t="n">
        <v>47087</v>
      </c>
      <c r="T14" s="14" t="inlineStr">
        <is>
          <t>W użyciu</t>
        </is>
      </c>
      <c r="U14" s="16" t="n">
        <v>16800</v>
      </c>
      <c r="V14" s="15" t="n">
        <v>46245</v>
      </c>
      <c r="W14" s="15" t="n">
        <v>46337</v>
      </c>
      <c r="X14" s="14" t="inlineStr">
        <is>
          <t>Styk z internetem, VPN site-to-site i klienckie</t>
        </is>
      </c>
    </row>
    <row r="15">
      <c r="A15" s="17" t="inlineStr">
        <is>
          <t>AST-0014</t>
        </is>
      </c>
      <c r="B15" s="18" t="inlineStr">
        <is>
          <t>SW-CORE-HQ (stos 2 szt.)</t>
        </is>
      </c>
      <c r="C15" s="18" t="inlineStr">
        <is>
          <t>Urządzenie sieciowe</t>
        </is>
      </c>
      <c r="D15" s="18" t="inlineStr">
        <is>
          <t>Sieć</t>
        </is>
      </c>
      <c r="E15" s="18" t="inlineStr">
        <is>
          <t>Produkcja</t>
        </is>
      </c>
      <c r="F15" s="18" t="inlineStr">
        <is>
          <t>On-premises – serwerownia HQ Warszawa</t>
        </is>
      </c>
      <c r="G15" s="18" t="inlineStr">
        <is>
          <t>Cisco Catalyst C9300-48P · IOS-XE 17.12</t>
        </is>
      </c>
      <c r="H15" s="18" t="inlineStr">
        <is>
          <t>Tomasz Górski – Kierownik IT</t>
        </is>
      </c>
      <c r="I15" s="18" t="inlineStr">
        <is>
          <t>Damian Olejnik</t>
        </is>
      </c>
      <c r="J15" s="18" t="inlineStr">
        <is>
          <t>AST-0017</t>
        </is>
      </c>
      <c r="K15" s="18" t="inlineStr">
        <is>
          <t>Wewnętrzna</t>
        </is>
      </c>
      <c r="L15" s="18" t="inlineStr">
        <is>
          <t>Nie</t>
        </is>
      </c>
      <c r="M15" s="18" t="inlineStr">
        <is>
          <t>Wysoka</t>
        </is>
      </c>
      <c r="N15" s="18" t="inlineStr">
        <is>
          <t>4 h</t>
        </is>
      </c>
      <c r="O15" s="18" t="inlineStr">
        <is>
          <t>24 h</t>
        </is>
      </c>
      <c r="P15" s="18" t="inlineStr">
        <is>
          <t>Konfiguracja w GitLab (przy każdej zmianie)</t>
        </is>
      </c>
      <c r="Q15" s="18" t="inlineStr">
        <is>
          <t>Zabbix</t>
        </is>
      </c>
      <c r="R15" s="18" t="inlineStr">
        <is>
          <t>Konto lokalne + MFA</t>
        </is>
      </c>
      <c r="S15" s="19" t="n">
        <v>47238</v>
      </c>
      <c r="T15" s="18" t="inlineStr">
        <is>
          <t>W użyciu</t>
        </is>
      </c>
      <c r="U15" s="20" t="n">
        <v>8400</v>
      </c>
      <c r="V15" s="19" t="n">
        <v>46245</v>
      </c>
      <c r="W15" s="19" t="n">
        <v>46337</v>
      </c>
      <c r="X15" s="18" t="inlineStr">
        <is>
          <t>Rdzeń sieci HQ, routing między VLAN-ami</t>
        </is>
      </c>
    </row>
    <row r="16">
      <c r="A16" s="13" t="inlineStr">
        <is>
          <t>AST-0015</t>
        </is>
      </c>
      <c r="B16" s="14" t="inlineStr">
        <is>
          <t>SW-ACC-HQ-01..06</t>
        </is>
      </c>
      <c r="C16" s="14" t="inlineStr">
        <is>
          <t>Urządzenie sieciowe</t>
        </is>
      </c>
      <c r="D16" s="14" t="inlineStr">
        <is>
          <t>Sieć</t>
        </is>
      </c>
      <c r="E16" s="14" t="inlineStr">
        <is>
          <t>Produkcja</t>
        </is>
      </c>
      <c r="F16" s="14" t="inlineStr">
        <is>
          <t>On-premises – biura (Warszawa, Płock)</t>
        </is>
      </c>
      <c r="G16" s="14" t="inlineStr">
        <is>
          <t>Cisco CBS350 · 6 szt. · piętra 1-3</t>
        </is>
      </c>
      <c r="H16" s="14" t="inlineStr">
        <is>
          <t>Tomasz Górski – Kierownik IT</t>
        </is>
      </c>
      <c r="I16" s="14" t="inlineStr">
        <is>
          <t>Damian Olejnik</t>
        </is>
      </c>
      <c r="J16" s="14" t="inlineStr">
        <is>
          <t>AST-0014</t>
        </is>
      </c>
      <c r="K16" s="14" t="inlineStr">
        <is>
          <t>Wewnętrzna</t>
        </is>
      </c>
      <c r="L16" s="14" t="inlineStr">
        <is>
          <t>Nie</t>
        </is>
      </c>
      <c r="M16" s="14" t="inlineStr">
        <is>
          <t>Średnia</t>
        </is>
      </c>
      <c r="N16" s="14" t="inlineStr">
        <is>
          <t>8 h</t>
        </is>
      </c>
      <c r="O16" s="14" t="inlineStr">
        <is>
          <t>24 h</t>
        </is>
      </c>
      <c r="P16" s="14" t="inlineStr">
        <is>
          <t>Konfiguracja w GitLab (przy każdej zmianie)</t>
        </is>
      </c>
      <c r="Q16" s="14" t="inlineStr">
        <is>
          <t>Zabbix</t>
        </is>
      </c>
      <c r="R16" s="14" t="inlineStr">
        <is>
          <t>Konto lokalne + MFA</t>
        </is>
      </c>
      <c r="S16" s="15" t="n">
        <v>47238</v>
      </c>
      <c r="T16" s="14" t="inlineStr">
        <is>
          <t>W użyciu</t>
        </is>
      </c>
      <c r="U16" s="16" t="n"/>
      <c r="V16" s="15" t="n">
        <v>46161</v>
      </c>
      <c r="W16" s="15" t="n">
        <v>46345</v>
      </c>
      <c r="X16" s="14" t="inlineStr">
        <is>
          <t>Wpis zbiorczy: identyczna konfiguracja i rola</t>
        </is>
      </c>
    </row>
    <row r="17">
      <c r="A17" s="17" t="inlineStr">
        <is>
          <t>AST-0016</t>
        </is>
      </c>
      <c r="B17" s="18" t="inlineStr">
        <is>
          <t>Wi-Fi HQ + Płock (28 AP)</t>
        </is>
      </c>
      <c r="C17" s="18" t="inlineStr">
        <is>
          <t>Urządzenie sieciowe</t>
        </is>
      </c>
      <c r="D17" s="18" t="inlineStr">
        <is>
          <t>Sieć</t>
        </is>
      </c>
      <c r="E17" s="18" t="inlineStr">
        <is>
          <t>Produkcja</t>
        </is>
      </c>
      <c r="F17" s="18" t="inlineStr">
        <is>
          <t>On-premises – biura (Warszawa, Płock)</t>
        </is>
      </c>
      <c r="G17" s="18" t="inlineStr">
        <is>
          <t>Ubiquiti U6-Pro · kontroler UniFi na VM</t>
        </is>
      </c>
      <c r="H17" s="18" t="inlineStr">
        <is>
          <t>Tomasz Górski – Kierownik IT</t>
        </is>
      </c>
      <c r="I17" s="18" t="inlineStr">
        <is>
          <t>Damian Olejnik</t>
        </is>
      </c>
      <c r="J17" s="18" t="inlineStr">
        <is>
          <t>AST-0014</t>
        </is>
      </c>
      <c r="K17" s="18" t="inlineStr">
        <is>
          <t>Wewnętrzna</t>
        </is>
      </c>
      <c r="L17" s="18" t="inlineStr">
        <is>
          <t>Nie</t>
        </is>
      </c>
      <c r="M17" s="18" t="inlineStr">
        <is>
          <t>Średnia</t>
        </is>
      </c>
      <c r="N17" s="18" t="inlineStr">
        <is>
          <t>8 h</t>
        </is>
      </c>
      <c r="O17" s="18" t="inlineStr">
        <is>
          <t>24 h</t>
        </is>
      </c>
      <c r="P17" s="18" t="inlineStr">
        <is>
          <t>Konfiguracja w GitLab (przy każdej zmianie)</t>
        </is>
      </c>
      <c r="Q17" s="18" t="inlineStr">
        <is>
          <t>Zabbix</t>
        </is>
      </c>
      <c r="R17" s="18" t="inlineStr">
        <is>
          <t>Konto lokalne + MFA</t>
        </is>
      </c>
      <c r="S17" s="19" t="n">
        <v>47299</v>
      </c>
      <c r="T17" s="18" t="inlineStr">
        <is>
          <t>W użyciu</t>
        </is>
      </c>
      <c r="U17" s="20" t="n"/>
      <c r="V17" s="19" t="n">
        <v>46161</v>
      </c>
      <c r="W17" s="19" t="n">
        <v>46345</v>
      </c>
      <c r="X17" s="18" t="inlineStr">
        <is>
          <t>Sieć gości odseparowana VLAN-em od produkcyjnej</t>
        </is>
      </c>
    </row>
    <row r="18">
      <c r="A18" s="13" t="inlineStr">
        <is>
          <t>AST-0017</t>
        </is>
      </c>
      <c r="B18" s="14" t="inlineStr">
        <is>
          <t>UPS-HQ-01</t>
        </is>
      </c>
      <c r="C18" s="14" t="inlineStr">
        <is>
          <t>Infrastruktura techniczna</t>
        </is>
      </c>
      <c r="D18" s="14" t="inlineStr">
        <is>
          <t>Infrastruktura</t>
        </is>
      </c>
      <c r="E18" s="14" t="inlineStr">
        <is>
          <t>Produkcja</t>
        </is>
      </c>
      <c r="F18" s="14" t="inlineStr">
        <is>
          <t>On-premises – serwerownia HQ Warszawa</t>
        </is>
      </c>
      <c r="G18" s="14" t="inlineStr">
        <is>
          <t>APC Symmetra LX 16 kVA · baterie wym. 2027</t>
        </is>
      </c>
      <c r="H18" s="14" t="inlineStr">
        <is>
          <t>Tomasz Górski – Kierownik IT</t>
        </is>
      </c>
      <c r="I18" s="14" t="inlineStr">
        <is>
          <t>NetSerwis Sp. z o.o.</t>
        </is>
      </c>
      <c r="J18" s="14" t="inlineStr"/>
      <c r="K18" s="14" t="inlineStr">
        <is>
          <t>Wewnętrzna</t>
        </is>
      </c>
      <c r="L18" s="14" t="inlineStr">
        <is>
          <t>Nie</t>
        </is>
      </c>
      <c r="M18" s="14" t="inlineStr">
        <is>
          <t>Wysoka</t>
        </is>
      </c>
      <c r="N18" s="14" t="inlineStr">
        <is>
          <t>8 h</t>
        </is>
      </c>
      <c r="O18" s="14" t="inlineStr">
        <is>
          <t>n/d</t>
        </is>
      </c>
      <c r="P18" s="14" t="inlineStr">
        <is>
          <t>Nie dotyczy</t>
        </is>
      </c>
      <c r="Q18" s="14" t="inlineStr">
        <is>
          <t>Zabbix</t>
        </is>
      </c>
      <c r="R18" s="14" t="inlineStr">
        <is>
          <t>Dostęp fizyczny do szafy</t>
        </is>
      </c>
      <c r="S18" s="15" t="n">
        <v>46538</v>
      </c>
      <c r="T18" s="14" t="inlineStr">
        <is>
          <t>W użyciu</t>
        </is>
      </c>
      <c r="U18" s="16" t="n">
        <v>5400</v>
      </c>
      <c r="V18" s="15" t="n">
        <v>46132</v>
      </c>
      <c r="W18" s="15" t="n">
        <v>46315</v>
      </c>
      <c r="X18" s="14" t="inlineStr">
        <is>
          <t>Podtrzymanie 25 min; baterie do wymiany w 2027</t>
        </is>
      </c>
    </row>
    <row r="19">
      <c r="A19" s="17" t="inlineStr">
        <is>
          <t>AST-0018</t>
        </is>
      </c>
      <c r="B19" s="18" t="inlineStr">
        <is>
          <t>Klimatyzacja precyzyjna serwerowni</t>
        </is>
      </c>
      <c r="C19" s="18" t="inlineStr">
        <is>
          <t>Infrastruktura techniczna</t>
        </is>
      </c>
      <c r="D19" s="18" t="inlineStr">
        <is>
          <t>Infrastruktura</t>
        </is>
      </c>
      <c r="E19" s="18" t="inlineStr">
        <is>
          <t>Produkcja</t>
        </is>
      </c>
      <c r="F19" s="18" t="inlineStr">
        <is>
          <t>On-premises – serwerownia HQ Warszawa</t>
        </is>
      </c>
      <c r="G19" s="18" t="inlineStr">
        <is>
          <t>Stulz CyberAir 3PRO · 2 jednostki N+1</t>
        </is>
      </c>
      <c r="H19" s="18" t="inlineStr">
        <is>
          <t>Tomasz Górski – Kierownik IT</t>
        </is>
      </c>
      <c r="I19" s="18" t="inlineStr">
        <is>
          <t>NetSerwis Sp. z o.o.</t>
        </is>
      </c>
      <c r="J19" s="18" t="inlineStr"/>
      <c r="K19" s="18" t="inlineStr">
        <is>
          <t>Wewnętrzna</t>
        </is>
      </c>
      <c r="L19" s="18" t="inlineStr">
        <is>
          <t>Nie</t>
        </is>
      </c>
      <c r="M19" s="18" t="inlineStr">
        <is>
          <t>Wysoka</t>
        </is>
      </c>
      <c r="N19" s="18" t="inlineStr">
        <is>
          <t>8 h</t>
        </is>
      </c>
      <c r="O19" s="18" t="inlineStr">
        <is>
          <t>n/d</t>
        </is>
      </c>
      <c r="P19" s="18" t="inlineStr">
        <is>
          <t>Nie dotyczy</t>
        </is>
      </c>
      <c r="Q19" s="18" t="inlineStr">
        <is>
          <t>Zabbix</t>
        </is>
      </c>
      <c r="R19" s="18" t="inlineStr">
        <is>
          <t>Dostęp fizyczny do szafy</t>
        </is>
      </c>
      <c r="S19" s="19" t="n">
        <v>46538</v>
      </c>
      <c r="T19" s="18" t="inlineStr">
        <is>
          <t>W użyciu</t>
        </is>
      </c>
      <c r="U19" s="20" t="n">
        <v>7200</v>
      </c>
      <c r="V19" s="19" t="n">
        <v>46132</v>
      </c>
      <c r="W19" s="19" t="n">
        <v>46315</v>
      </c>
      <c r="X19" s="18" t="inlineStr">
        <is>
          <t>Awaria = wyłączenie serwerowni w 40 minut</t>
        </is>
      </c>
    </row>
    <row r="20">
      <c r="A20" s="13" t="inlineStr">
        <is>
          <t>AST-0019</t>
        </is>
      </c>
      <c r="B20" s="14" t="inlineStr">
        <is>
          <t>Kontrola dostępu i monitoring serwerowni</t>
        </is>
      </c>
      <c r="C20" s="14" t="inlineStr">
        <is>
          <t>Infrastruktura techniczna</t>
        </is>
      </c>
      <c r="D20" s="14" t="inlineStr">
        <is>
          <t>Infrastruktura</t>
        </is>
      </c>
      <c r="E20" s="14" t="inlineStr">
        <is>
          <t>Produkcja</t>
        </is>
      </c>
      <c r="F20" s="14" t="inlineStr">
        <is>
          <t>On-premises – serwerownia HQ Warszawa</t>
        </is>
      </c>
      <c r="G20" s="14" t="inlineStr">
        <is>
          <t>Roger RACS 5 · 4 czytniki · 3 kamery</t>
        </is>
      </c>
      <c r="H20" s="14" t="inlineStr">
        <is>
          <t>Tomasz Górski – Kierownik IT</t>
        </is>
      </c>
      <c r="I20" s="14" t="inlineStr">
        <is>
          <t>NetSerwis Sp. z o.o.</t>
        </is>
      </c>
      <c r="J20" s="14" t="inlineStr"/>
      <c r="K20" s="14" t="inlineStr">
        <is>
          <t>Poufna</t>
        </is>
      </c>
      <c r="L20" s="14" t="inlineStr">
        <is>
          <t>Tak – pracownicy</t>
        </is>
      </c>
      <c r="M20" s="14" t="inlineStr">
        <is>
          <t>Średnia</t>
        </is>
      </c>
      <c r="N20" s="14" t="inlineStr">
        <is>
          <t>24 h</t>
        </is>
      </c>
      <c r="O20" s="14" t="inlineStr">
        <is>
          <t>n/d</t>
        </is>
      </c>
      <c r="P20" s="14" t="inlineStr">
        <is>
          <t>Eksport miesięczny z panelu dostawcy</t>
        </is>
      </c>
      <c r="Q20" s="14" t="inlineStr">
        <is>
          <t>Częściowy (tylko dostępność)</t>
        </is>
      </c>
      <c r="R20" s="14" t="inlineStr">
        <is>
          <t>Karta dostępu + rejestr wejść</t>
        </is>
      </c>
      <c r="S20" s="15" t="n">
        <v>47118</v>
      </c>
      <c r="T20" s="14" t="inlineStr">
        <is>
          <t>W użyciu</t>
        </is>
      </c>
      <c r="U20" s="16" t="n">
        <v>3100</v>
      </c>
      <c r="V20" s="15" t="n">
        <v>46132</v>
      </c>
      <c r="W20" s="15" t="n">
        <v>46315</v>
      </c>
      <c r="X20" s="14" t="inlineStr">
        <is>
          <t>Rejestr wejść przechowywany 90 dni (dowód dla audytu)</t>
        </is>
      </c>
    </row>
    <row r="21">
      <c r="A21" s="17" t="inlineStr">
        <is>
          <t>AST-0020</t>
        </is>
      </c>
      <c r="B21" s="18" t="inlineStr">
        <is>
          <t>Łącze WAN HQ – Orange 1 Gb/s</t>
        </is>
      </c>
      <c r="C21" s="18" t="inlineStr">
        <is>
          <t>Łącze / usługa telco</t>
        </is>
      </c>
      <c r="D21" s="18" t="inlineStr">
        <is>
          <t>Sieć</t>
        </is>
      </c>
      <c r="E21" s="18" t="inlineStr">
        <is>
          <t>Produkcja</t>
        </is>
      </c>
      <c r="F21" s="18" t="inlineStr">
        <is>
          <t>On-premises – serwerownia HQ Warszawa</t>
        </is>
      </c>
      <c r="G21" s="18" t="inlineStr">
        <is>
          <t>ID usługi ORG-8842119 · SLA 99,7%</t>
        </is>
      </c>
      <c r="H21" s="18" t="inlineStr">
        <is>
          <t>Tomasz Górski – Kierownik IT</t>
        </is>
      </c>
      <c r="I21" s="18" t="inlineStr">
        <is>
          <t>Damian Olejnik</t>
        </is>
      </c>
      <c r="J21" s="18" t="inlineStr"/>
      <c r="K21" s="18" t="inlineStr">
        <is>
          <t>Wewnętrzna</t>
        </is>
      </c>
      <c r="L21" s="18" t="inlineStr">
        <is>
          <t>Nie</t>
        </is>
      </c>
      <c r="M21" s="18" t="inlineStr">
        <is>
          <t>Krytyczna</t>
        </is>
      </c>
      <c r="N21" s="18" t="inlineStr">
        <is>
          <t>4 h</t>
        </is>
      </c>
      <c r="O21" s="18" t="inlineStr">
        <is>
          <t>n/d</t>
        </is>
      </c>
      <c r="P21" s="18" t="inlineStr">
        <is>
          <t>Nie dotyczy</t>
        </is>
      </c>
      <c r="Q21" s="18" t="inlineStr">
        <is>
          <t>Zabbix</t>
        </is>
      </c>
      <c r="R21" s="18" t="inlineStr">
        <is>
          <t>Nie dotyczy</t>
        </is>
      </c>
      <c r="S21" s="19" t="n">
        <v>46477</v>
      </c>
      <c r="T21" s="18" t="inlineStr">
        <is>
          <t>W użyciu</t>
        </is>
      </c>
      <c r="U21" s="20" t="n">
        <v>21600</v>
      </c>
      <c r="V21" s="19" t="n">
        <v>46245</v>
      </c>
      <c r="W21" s="19" t="n">
        <v>46337</v>
      </c>
      <c r="X21" s="18" t="inlineStr">
        <is>
          <t>Łącze zapasowe Netia 300 Mb/s przełącza się automatycznie</t>
        </is>
      </c>
    </row>
    <row r="22">
      <c r="A22" s="13" t="inlineStr">
        <is>
          <t>AST-0021</t>
        </is>
      </c>
      <c r="B22" s="14" t="inlineStr">
        <is>
          <t>Łącze WAN Płock – Netia 500 Mb/s</t>
        </is>
      </c>
      <c r="C22" s="14" t="inlineStr">
        <is>
          <t>Łącze / usługa telco</t>
        </is>
      </c>
      <c r="D22" s="14" t="inlineStr">
        <is>
          <t>Sieć</t>
        </is>
      </c>
      <c r="E22" s="14" t="inlineStr">
        <is>
          <t>Produkcja</t>
        </is>
      </c>
      <c r="F22" s="14" t="inlineStr">
        <is>
          <t>On-premises – zakład Płock</t>
        </is>
      </c>
      <c r="G22" s="14" t="inlineStr">
        <is>
          <t>ID usługi NET-5590233 · SLA 99,5%</t>
        </is>
      </c>
      <c r="H22" s="14" t="inlineStr">
        <is>
          <t>Marek Zieliński – Dyrektor Produkcji</t>
        </is>
      </c>
      <c r="I22" s="14" t="inlineStr">
        <is>
          <t>Damian Olejnik</t>
        </is>
      </c>
      <c r="J22" s="14" t="inlineStr"/>
      <c r="K22" s="14" t="inlineStr">
        <is>
          <t>Wewnętrzna</t>
        </is>
      </c>
      <c r="L22" s="14" t="inlineStr">
        <is>
          <t>Nie</t>
        </is>
      </c>
      <c r="M22" s="14" t="inlineStr">
        <is>
          <t>Krytyczna</t>
        </is>
      </c>
      <c r="N22" s="14" t="inlineStr">
        <is>
          <t>4 h</t>
        </is>
      </c>
      <c r="O22" s="14" t="inlineStr">
        <is>
          <t>n/d</t>
        </is>
      </c>
      <c r="P22" s="14" t="inlineStr">
        <is>
          <t>Nie dotyczy</t>
        </is>
      </c>
      <c r="Q22" s="14" t="inlineStr">
        <is>
          <t>Zabbix</t>
        </is>
      </c>
      <c r="R22" s="14" t="inlineStr">
        <is>
          <t>Nie dotyczy</t>
        </is>
      </c>
      <c r="S22" s="15" t="n">
        <v>46477</v>
      </c>
      <c r="T22" s="14" t="inlineStr">
        <is>
          <t>W użyciu</t>
        </is>
      </c>
      <c r="U22" s="16" t="n">
        <v>14400</v>
      </c>
      <c r="V22" s="15" t="n">
        <v>46245</v>
      </c>
      <c r="W22" s="15" t="n">
        <v>46337</v>
      </c>
      <c r="X22" s="14" t="inlineStr">
        <is>
          <t>Brak łącza zapasowego – ryzyko przyjęte przez zarząd</t>
        </is>
      </c>
    </row>
    <row r="23">
      <c r="A23" s="17" t="inlineStr">
        <is>
          <t>AST-0022</t>
        </is>
      </c>
      <c r="B23" s="18" t="inlineStr">
        <is>
          <t>SCADA linii lakierniczej</t>
        </is>
      </c>
      <c r="C23" s="18" t="inlineStr">
        <is>
          <t>Urządzenie OT / przemysłowe</t>
        </is>
      </c>
      <c r="D23" s="18" t="inlineStr">
        <is>
          <t>Aplikacja</t>
        </is>
      </c>
      <c r="E23" s="18" t="inlineStr">
        <is>
          <t>Produkcja OT</t>
        </is>
      </c>
      <c r="F23" s="18" t="inlineStr">
        <is>
          <t>On-premises – zakład Płock</t>
        </is>
      </c>
      <c r="G23" s="18" t="inlineStr">
        <is>
          <t>AVEVA InTouch 2020 R2 · stacja OT-SCADA-01</t>
        </is>
      </c>
      <c r="H23" s="18" t="inlineStr">
        <is>
          <t>Marek Zieliński – Dyrektor Produkcji</t>
        </is>
      </c>
      <c r="I23" s="18" t="inlineStr">
        <is>
          <t>Paweł Nowak</t>
        </is>
      </c>
      <c r="J23" s="18" t="inlineStr">
        <is>
          <t>AST-0023</t>
        </is>
      </c>
      <c r="K23" s="18" t="inlineStr">
        <is>
          <t>Poufna</t>
        </is>
      </c>
      <c r="L23" s="18" t="inlineStr">
        <is>
          <t>Nie</t>
        </is>
      </c>
      <c r="M23" s="18" t="inlineStr">
        <is>
          <t>Krytyczna</t>
        </is>
      </c>
      <c r="N23" s="18" t="inlineStr">
        <is>
          <t>2 h</t>
        </is>
      </c>
      <c r="O23" s="18" t="inlineStr">
        <is>
          <t>8 h</t>
        </is>
      </c>
      <c r="P23" s="18" t="inlineStr">
        <is>
          <t>Veeam → NAS + Azure, 30 dni</t>
        </is>
      </c>
      <c r="Q23" s="18" t="inlineStr">
        <is>
          <t>Częściowy (tylko dostępność)</t>
        </is>
      </c>
      <c r="R23" s="18" t="inlineStr">
        <is>
          <t>Konto lokalne, bez MFA</t>
        </is>
      </c>
      <c r="S23" s="19" t="n">
        <v>46660</v>
      </c>
      <c r="T23" s="18" t="inlineStr">
        <is>
          <t>W użyciu</t>
        </is>
      </c>
      <c r="U23" s="20" t="n">
        <v>12000</v>
      </c>
      <c r="V23" s="19" t="n">
        <v>46182</v>
      </c>
      <c r="W23" s="19" t="n">
        <v>46365</v>
      </c>
      <c r="X23" s="18" t="inlineStr">
        <is>
          <t>Sieć OT odseparowana; brak dostępu z sieci biurowej</t>
        </is>
      </c>
    </row>
    <row r="24">
      <c r="A24" s="13" t="inlineStr">
        <is>
          <t>AST-0023</t>
        </is>
      </c>
      <c r="B24" s="14" t="inlineStr">
        <is>
          <t>Sterowniki PLC linii L1-L4</t>
        </is>
      </c>
      <c r="C24" s="14" t="inlineStr">
        <is>
          <t>Urządzenie OT / przemysłowe</t>
        </is>
      </c>
      <c r="D24" s="14" t="inlineStr">
        <is>
          <t>Infrastruktura</t>
        </is>
      </c>
      <c r="E24" s="14" t="inlineStr">
        <is>
          <t>Produkcja OT</t>
        </is>
      </c>
      <c r="F24" s="14" t="inlineStr">
        <is>
          <t>On-premises – zakład Płock</t>
        </is>
      </c>
      <c r="G24" s="14" t="inlineStr">
        <is>
          <t>Siemens SIMATIC S7-1500 · 4 szt.</t>
        </is>
      </c>
      <c r="H24" s="14" t="inlineStr">
        <is>
          <t>Marek Zieliński – Dyrektor Produkcji</t>
        </is>
      </c>
      <c r="I24" s="14" t="inlineStr">
        <is>
          <t>Automatyka Serwis S.A.</t>
        </is>
      </c>
      <c r="J24" s="14" t="inlineStr"/>
      <c r="K24" s="14" t="inlineStr">
        <is>
          <t>Poufna</t>
        </is>
      </c>
      <c r="L24" s="14" t="inlineStr">
        <is>
          <t>Nie</t>
        </is>
      </c>
      <c r="M24" s="14" t="inlineStr">
        <is>
          <t>Wysoka</t>
        </is>
      </c>
      <c r="N24" s="14" t="inlineStr">
        <is>
          <t>8 h</t>
        </is>
      </c>
      <c r="O24" s="14" t="inlineStr">
        <is>
          <t>n/d</t>
        </is>
      </c>
      <c r="P24" s="14" t="inlineStr">
        <is>
          <t>Konfiguracja w GitLab (przy każdej zmianie)</t>
        </is>
      </c>
      <c r="Q24" s="14" t="inlineStr">
        <is>
          <t>Częściowy (tylko dostępność)</t>
        </is>
      </c>
      <c r="R24" s="14" t="inlineStr">
        <is>
          <t>Dostęp fizyczny do szafy</t>
        </is>
      </c>
      <c r="S24" s="15" t="n">
        <v>47787</v>
      </c>
      <c r="T24" s="14" t="inlineStr">
        <is>
          <t>W użyciu</t>
        </is>
      </c>
      <c r="U24" s="16" t="n"/>
      <c r="V24" s="15" t="n">
        <v>46182</v>
      </c>
      <c r="W24" s="15" t="n">
        <v>46365</v>
      </c>
      <c r="X24" s="14" t="inlineStr">
        <is>
          <t>Program sterownika = własność intelektualna, kopia u dostawcy</t>
        </is>
      </c>
    </row>
    <row r="25">
      <c r="A25" s="17" t="inlineStr">
        <is>
          <t>AST-0024</t>
        </is>
      </c>
      <c r="B25" s="18" t="inlineStr">
        <is>
          <t>Sieć OT – przełączniki i firewall segmentujący</t>
        </is>
      </c>
      <c r="C25" s="18" t="inlineStr">
        <is>
          <t>Urządzenie sieciowe</t>
        </is>
      </c>
      <c r="D25" s="18" t="inlineStr">
        <is>
          <t>Sieć</t>
        </is>
      </c>
      <c r="E25" s="18" t="inlineStr">
        <is>
          <t>Produkcja OT</t>
        </is>
      </c>
      <c r="F25" s="18" t="inlineStr">
        <is>
          <t>On-premises – zakład Płock</t>
        </is>
      </c>
      <c r="G25" s="18" t="inlineStr">
        <is>
          <t>Moxa EDS-518A · FortiGate 60F</t>
        </is>
      </c>
      <c r="H25" s="18" t="inlineStr">
        <is>
          <t>Marek Zieliński – Dyrektor Produkcji</t>
        </is>
      </c>
      <c r="I25" s="18" t="inlineStr">
        <is>
          <t>Damian Olejnik</t>
        </is>
      </c>
      <c r="J25" s="18" t="inlineStr"/>
      <c r="K25" s="18" t="inlineStr">
        <is>
          <t>Poufna</t>
        </is>
      </c>
      <c r="L25" s="18" t="inlineStr">
        <is>
          <t>Nie</t>
        </is>
      </c>
      <c r="M25" s="18" t="inlineStr">
        <is>
          <t>Wysoka</t>
        </is>
      </c>
      <c r="N25" s="18" t="inlineStr">
        <is>
          <t>4 h</t>
        </is>
      </c>
      <c r="O25" s="18" t="inlineStr">
        <is>
          <t>n/d</t>
        </is>
      </c>
      <c r="P25" s="18" t="inlineStr">
        <is>
          <t>Konfiguracja w GitLab (przy każdej zmianie)</t>
        </is>
      </c>
      <c r="Q25" s="18" t="inlineStr">
        <is>
          <t>Zabbix</t>
        </is>
      </c>
      <c r="R25" s="18" t="inlineStr">
        <is>
          <t>Konto lokalne + MFA</t>
        </is>
      </c>
      <c r="S25" s="19" t="n">
        <v>47087</v>
      </c>
      <c r="T25" s="18" t="inlineStr">
        <is>
          <t>W użyciu</t>
        </is>
      </c>
      <c r="U25" s="20" t="n">
        <v>4200</v>
      </c>
      <c r="V25" s="19" t="n">
        <v>46182</v>
      </c>
      <c r="W25" s="19" t="n">
        <v>46365</v>
      </c>
      <c r="X25" s="18" t="inlineStr">
        <is>
          <t>Jedyny styk OT-IT: reguła do serwera SCADA</t>
        </is>
      </c>
    </row>
    <row r="26">
      <c r="A26" s="13" t="inlineStr">
        <is>
          <t>AST-0025</t>
        </is>
      </c>
      <c r="B26" s="14" t="inlineStr">
        <is>
          <t>Terminale magazynowe Zebra TC22 (24 szt.)</t>
        </is>
      </c>
      <c r="C26" s="14" t="inlineStr">
        <is>
          <t>Urządzenie mobilne</t>
        </is>
      </c>
      <c r="D26" s="14" t="inlineStr">
        <is>
          <t>Urządzenie końcowe</t>
        </is>
      </c>
      <c r="E26" s="14" t="inlineStr">
        <is>
          <t>Produkcja OT</t>
        </is>
      </c>
      <c r="F26" s="14" t="inlineStr">
        <is>
          <t>On-premises – zakład Płock</t>
        </is>
      </c>
      <c r="G26" s="14" t="inlineStr">
        <is>
          <t>Android 13 · zarządzane w Intune</t>
        </is>
      </c>
      <c r="H26" s="14" t="inlineStr">
        <is>
          <t>Joanna Mazur – Kierownik Logistyki</t>
        </is>
      </c>
      <c r="I26" s="14" t="inlineStr">
        <is>
          <t>Paweł Nowak</t>
        </is>
      </c>
      <c r="J26" s="14" t="inlineStr">
        <is>
          <t>AST-0010, AST-0016</t>
        </is>
      </c>
      <c r="K26" s="14" t="inlineStr">
        <is>
          <t>Wewnętrzna</t>
        </is>
      </c>
      <c r="L26" s="14" t="inlineStr">
        <is>
          <t>Nie</t>
        </is>
      </c>
      <c r="M26" s="14" t="inlineStr">
        <is>
          <t>Wysoka</t>
        </is>
      </c>
      <c r="N26" s="14" t="inlineStr">
        <is>
          <t>8 h</t>
        </is>
      </c>
      <c r="O26" s="14" t="inlineStr">
        <is>
          <t>n/d</t>
        </is>
      </c>
      <c r="P26" s="14" t="inlineStr">
        <is>
          <t>Obraz systemu + profil w OneDrive</t>
        </is>
      </c>
      <c r="Q26" s="14" t="inlineStr">
        <is>
          <t>Intune + Defender</t>
        </is>
      </c>
      <c r="R26" s="14" t="inlineStr">
        <is>
          <t>Entra ID + MFA</t>
        </is>
      </c>
      <c r="S26" s="15" t="n">
        <v>47299</v>
      </c>
      <c r="T26" s="14" t="inlineStr">
        <is>
          <t>W użyciu</t>
        </is>
      </c>
      <c r="U26" s="16" t="n"/>
      <c r="V26" s="15" t="n">
        <v>46182</v>
      </c>
      <c r="W26" s="15" t="n">
        <v>46365</v>
      </c>
      <c r="X26" s="14" t="inlineStr">
        <is>
          <t>Wpis zbiorczy; numery seryjne w Intune, nie w rejestrze</t>
        </is>
      </c>
    </row>
    <row r="27">
      <c r="A27" s="17" t="inlineStr">
        <is>
          <t>AST-0026</t>
        </is>
      </c>
      <c r="B27" s="18" t="inlineStr">
        <is>
          <t>Drukarki etykiet Zebra ZT411 (6 szt.)</t>
        </is>
      </c>
      <c r="C27" s="18" t="inlineStr">
        <is>
          <t>Urządzenie OT / przemysłowe</t>
        </is>
      </c>
      <c r="D27" s="18" t="inlineStr">
        <is>
          <t>Urządzenie końcowe</t>
        </is>
      </c>
      <c r="E27" s="18" t="inlineStr">
        <is>
          <t>Produkcja OT</t>
        </is>
      </c>
      <c r="F27" s="18" t="inlineStr">
        <is>
          <t>On-premises – zakład Płock</t>
        </is>
      </c>
      <c r="G27" s="18" t="inlineStr">
        <is>
          <t>Firmware V93 · etykiety wysyłkowe i SSCC</t>
        </is>
      </c>
      <c r="H27" s="18" t="inlineStr">
        <is>
          <t>Joanna Mazur – Kierownik Logistyki</t>
        </is>
      </c>
      <c r="I27" s="18" t="inlineStr">
        <is>
          <t>Paweł Nowak</t>
        </is>
      </c>
      <c r="J27" s="18" t="inlineStr">
        <is>
          <t>AST-0010</t>
        </is>
      </c>
      <c r="K27" s="18" t="inlineStr">
        <is>
          <t>Wewnętrzna</t>
        </is>
      </c>
      <c r="L27" s="18" t="inlineStr">
        <is>
          <t>Nie</t>
        </is>
      </c>
      <c r="M27" s="18" t="inlineStr">
        <is>
          <t>Średnia</t>
        </is>
      </c>
      <c r="N27" s="18" t="inlineStr">
        <is>
          <t>24 h</t>
        </is>
      </c>
      <c r="O27" s="18" t="inlineStr">
        <is>
          <t>n/d</t>
        </is>
      </c>
      <c r="P27" s="18" t="inlineStr">
        <is>
          <t>Nie dotyczy</t>
        </is>
      </c>
      <c r="Q27" s="18" t="inlineStr">
        <is>
          <t>Częściowy (tylko dostępność)</t>
        </is>
      </c>
      <c r="R27" s="18" t="inlineStr">
        <is>
          <t>Konto lokalne, bez MFA</t>
        </is>
      </c>
      <c r="S27" s="19" t="n">
        <v>47299</v>
      </c>
      <c r="T27" s="18" t="inlineStr">
        <is>
          <t>W użyciu</t>
        </is>
      </c>
      <c r="U27" s="20" t="n"/>
      <c r="V27" s="19" t="n">
        <v>46161</v>
      </c>
      <c r="W27" s="19" t="n">
        <v>46345</v>
      </c>
      <c r="X27" s="18" t="inlineStr">
        <is>
          <t>Bez etykiet SSCC nie wyjedzie żadna paleta</t>
        </is>
      </c>
    </row>
    <row r="28">
      <c r="A28" s="13" t="inlineStr">
        <is>
          <t>AST-0027</t>
        </is>
      </c>
      <c r="B28" s="14" t="inlineStr">
        <is>
          <t>Tenant Entra ID – nordvent.onmicrosoft.com</t>
        </is>
      </c>
      <c r="C28" s="14" t="inlineStr">
        <is>
          <t>Tożsamość i dostęp</t>
        </is>
      </c>
      <c r="D28" s="14" t="inlineStr">
        <is>
          <t>Tożsamość</t>
        </is>
      </c>
      <c r="E28" s="14" t="inlineStr">
        <is>
          <t>Produkcja</t>
        </is>
      </c>
      <c r="F28" s="14" t="inlineStr">
        <is>
          <t>Microsoft 365 – region UE</t>
        </is>
      </c>
      <c r="G28" s="14" t="inlineStr">
        <is>
          <t>Tenant ID 4c81f0e2-…-9ab3 · 214 kont</t>
        </is>
      </c>
      <c r="H28" s="14" t="inlineStr">
        <is>
          <t>Tomasz Górski – Kierownik IT</t>
        </is>
      </c>
      <c r="I28" s="14" t="inlineStr">
        <is>
          <t>Paweł Nowak</t>
        </is>
      </c>
      <c r="J28" s="14" t="inlineStr"/>
      <c r="K28" s="14" t="inlineStr">
        <is>
          <t>Ściśle poufna</t>
        </is>
      </c>
      <c r="L28" s="14" t="inlineStr">
        <is>
          <t>Tak – pracownicy</t>
        </is>
      </c>
      <c r="M28" s="14" t="inlineStr">
        <is>
          <t>Krytyczna</t>
        </is>
      </c>
      <c r="N28" s="14" t="inlineStr">
        <is>
          <t>1 h</t>
        </is>
      </c>
      <c r="O28" s="14" t="inlineStr">
        <is>
          <t>n/d</t>
        </is>
      </c>
      <c r="P28" s="14" t="inlineStr">
        <is>
          <t>Brak</t>
        </is>
      </c>
      <c r="Q28" s="14" t="inlineStr">
        <is>
          <t>Azure Monitor</t>
        </is>
      </c>
      <c r="R28" s="14" t="inlineStr">
        <is>
          <t>Entra ID + MFA + PIM (dostęp czasowy)</t>
        </is>
      </c>
      <c r="S28" s="15" t="n"/>
      <c r="T28" s="14" t="inlineStr">
        <is>
          <t>W użyciu</t>
        </is>
      </c>
      <c r="U28" s="16" t="n"/>
      <c r="V28" s="15" t="n">
        <v>46245</v>
      </c>
      <c r="W28" s="15" t="n">
        <v>46337</v>
      </c>
      <c r="X28" s="14" t="inlineStr">
        <is>
          <t>Fundament dostępu do wszystkiego innego; konfiguracja tenanta nie ma kopii – luka do zamknięcia</t>
        </is>
      </c>
    </row>
    <row r="29">
      <c r="A29" s="17" t="inlineStr">
        <is>
          <t>AST-0028</t>
        </is>
      </c>
      <c r="B29" s="18" t="inlineStr">
        <is>
          <t>Microsoft 365 E3 (186 licencji)</t>
        </is>
      </c>
      <c r="C29" s="18" t="inlineStr">
        <is>
          <t>Usługa SaaS</t>
        </is>
      </c>
      <c r="D29" s="18" t="inlineStr">
        <is>
          <t>Platforma</t>
        </is>
      </c>
      <c r="E29" s="18" t="inlineStr">
        <is>
          <t>Produkcja</t>
        </is>
      </c>
      <c r="F29" s="18" t="inlineStr">
        <is>
          <t>Microsoft 365 – region UE</t>
        </is>
      </c>
      <c r="G29" s="18" t="inlineStr">
        <is>
          <t>Umowa CSP · odnowienie 2027-02-28</t>
        </is>
      </c>
      <c r="H29" s="18" t="inlineStr">
        <is>
          <t>Zarząd Nordvent Systems – Zarząd</t>
        </is>
      </c>
      <c r="I29" s="18" t="inlineStr">
        <is>
          <t>Paweł Nowak</t>
        </is>
      </c>
      <c r="J29" s="18" t="inlineStr">
        <is>
          <t>AST-0027</t>
        </is>
      </c>
      <c r="K29" s="18" t="inlineStr">
        <is>
          <t>Poufna</t>
        </is>
      </c>
      <c r="L29" s="18" t="inlineStr">
        <is>
          <t>Tak – pracownicy</t>
        </is>
      </c>
      <c r="M29" s="18" t="inlineStr">
        <is>
          <t>Krytyczna</t>
        </is>
      </c>
      <c r="N29" s="18" t="inlineStr">
        <is>
          <t>4 h</t>
        </is>
      </c>
      <c r="O29" s="18" t="inlineStr">
        <is>
          <t>24 h</t>
        </is>
      </c>
      <c r="P29" s="18" t="inlineStr">
        <is>
          <t>Veeam Backup for M365, 90 dni</t>
        </is>
      </c>
      <c r="Q29" s="18" t="inlineStr">
        <is>
          <t>Status page dostawcy</t>
        </is>
      </c>
      <c r="R29" s="18" t="inlineStr">
        <is>
          <t>SSO z Entra ID + MFA</t>
        </is>
      </c>
      <c r="S29" s="19" t="n">
        <v>46446</v>
      </c>
      <c r="T29" s="18" t="inlineStr">
        <is>
          <t>W użyciu</t>
        </is>
      </c>
      <c r="U29" s="20" t="n">
        <v>221000</v>
      </c>
      <c r="V29" s="19" t="n">
        <v>46245</v>
      </c>
      <c r="W29" s="19" t="n">
        <v>46337</v>
      </c>
      <c r="X29" s="18" t="inlineStr">
        <is>
          <t>Największa pojedyncza pozycja kosztowa IT</t>
        </is>
      </c>
    </row>
    <row r="30">
      <c r="A30" s="13" t="inlineStr">
        <is>
          <t>AST-0029</t>
        </is>
      </c>
      <c r="B30" s="14" t="inlineStr">
        <is>
          <t>Exchange Online – poczta firmowa</t>
        </is>
      </c>
      <c r="C30" s="14" t="inlineStr">
        <is>
          <t>Usługa SaaS</t>
        </is>
      </c>
      <c r="D30" s="14" t="inlineStr">
        <is>
          <t>Aplikacja</t>
        </is>
      </c>
      <c r="E30" s="14" t="inlineStr">
        <is>
          <t>Produkcja</t>
        </is>
      </c>
      <c r="F30" s="14" t="inlineStr">
        <is>
          <t>Microsoft 365 – region UE</t>
        </is>
      </c>
      <c r="G30" s="14" t="inlineStr">
        <is>
          <t>186 skrzynek · 12 skrzynek współdzielonych</t>
        </is>
      </c>
      <c r="H30" s="14" t="inlineStr">
        <is>
          <t>Zarząd Nordvent Systems – Zarząd</t>
        </is>
      </c>
      <c r="I30" s="14" t="inlineStr">
        <is>
          <t>Paweł Nowak</t>
        </is>
      </c>
      <c r="J30" s="14" t="inlineStr">
        <is>
          <t>AST-0028</t>
        </is>
      </c>
      <c r="K30" s="14" t="inlineStr">
        <is>
          <t>Poufna</t>
        </is>
      </c>
      <c r="L30" s="14" t="inlineStr">
        <is>
          <t>Tak – kontrahenci</t>
        </is>
      </c>
      <c r="M30" s="14" t="inlineStr">
        <is>
          <t>Krytyczna</t>
        </is>
      </c>
      <c r="N30" s="14" t="inlineStr">
        <is>
          <t>4 h</t>
        </is>
      </c>
      <c r="O30" s="14" t="inlineStr">
        <is>
          <t>1 h</t>
        </is>
      </c>
      <c r="P30" s="14" t="inlineStr">
        <is>
          <t>Veeam Backup for M365, 90 dni</t>
        </is>
      </c>
      <c r="Q30" s="14" t="inlineStr">
        <is>
          <t>Status page dostawcy</t>
        </is>
      </c>
      <c r="R30" s="14" t="inlineStr">
        <is>
          <t>SSO z Entra ID + MFA</t>
        </is>
      </c>
      <c r="S30" s="15" t="n"/>
      <c r="T30" s="14" t="inlineStr">
        <is>
          <t>W użyciu</t>
        </is>
      </c>
      <c r="U30" s="16" t="n"/>
      <c r="V30" s="15" t="n">
        <v>46245</v>
      </c>
      <c r="W30" s="15" t="n">
        <v>46337</v>
      </c>
      <c r="X30" s="14" t="inlineStr">
        <is>
          <t>Reguły przekierowań przeglądane co kwartał</t>
        </is>
      </c>
    </row>
    <row r="31">
      <c r="A31" s="17" t="inlineStr">
        <is>
          <t>AST-0030</t>
        </is>
      </c>
      <c r="B31" s="18" t="inlineStr">
        <is>
          <t>SharePoint Online + OneDrive</t>
        </is>
      </c>
      <c r="C31" s="18" t="inlineStr">
        <is>
          <t>Usługa SaaS</t>
        </is>
      </c>
      <c r="D31" s="18" t="inlineStr">
        <is>
          <t>Dane</t>
        </is>
      </c>
      <c r="E31" s="18" t="inlineStr">
        <is>
          <t>Produkcja</t>
        </is>
      </c>
      <c r="F31" s="18" t="inlineStr">
        <is>
          <t>Microsoft 365 – region UE</t>
        </is>
      </c>
      <c r="G31" s="18" t="inlineStr">
        <is>
          <t>9 witryn zespołów · 4,1 TB</t>
        </is>
      </c>
      <c r="H31" s="18" t="inlineStr">
        <is>
          <t>Zarząd Nordvent Systems – Zarząd</t>
        </is>
      </c>
      <c r="I31" s="18" t="inlineStr">
        <is>
          <t>Paweł Nowak</t>
        </is>
      </c>
      <c r="J31" s="18" t="inlineStr">
        <is>
          <t>AST-0028</t>
        </is>
      </c>
      <c r="K31" s="18" t="inlineStr">
        <is>
          <t>Poufna</t>
        </is>
      </c>
      <c r="L31" s="18" t="inlineStr">
        <is>
          <t>Tak – pracownicy</t>
        </is>
      </c>
      <c r="M31" s="18" t="inlineStr">
        <is>
          <t>Wysoka</t>
        </is>
      </c>
      <c r="N31" s="18" t="inlineStr">
        <is>
          <t>8 h</t>
        </is>
      </c>
      <c r="O31" s="18" t="inlineStr">
        <is>
          <t>24 h</t>
        </is>
      </c>
      <c r="P31" s="18" t="inlineStr">
        <is>
          <t>Veeam Backup for M365, 90 dni</t>
        </is>
      </c>
      <c r="Q31" s="18" t="inlineStr">
        <is>
          <t>Status page dostawcy</t>
        </is>
      </c>
      <c r="R31" s="18" t="inlineStr">
        <is>
          <t>SSO z Entra ID + MFA</t>
        </is>
      </c>
      <c r="S31" s="19" t="n"/>
      <c r="T31" s="18" t="inlineStr">
        <is>
          <t>W użyciu</t>
        </is>
      </c>
      <c r="U31" s="20" t="n"/>
      <c r="V31" s="19" t="n">
        <v>46203</v>
      </c>
      <c r="W31" s="19" t="n">
        <v>46386</v>
      </c>
      <c r="X31" s="18" t="inlineStr">
        <is>
          <t>Linki zewnętrzne wygasają po 30 dniach</t>
        </is>
      </c>
    </row>
    <row r="32">
      <c r="A32" s="13" t="inlineStr">
        <is>
          <t>AST-0031</t>
        </is>
      </c>
      <c r="B32" s="14" t="inlineStr">
        <is>
          <t>Microsoft Teams</t>
        </is>
      </c>
      <c r="C32" s="14" t="inlineStr">
        <is>
          <t>Usługa SaaS</t>
        </is>
      </c>
      <c r="D32" s="14" t="inlineStr">
        <is>
          <t>Aplikacja</t>
        </is>
      </c>
      <c r="E32" s="14" t="inlineStr">
        <is>
          <t>Produkcja</t>
        </is>
      </c>
      <c r="F32" s="14" t="inlineStr">
        <is>
          <t>Microsoft 365 – region UE</t>
        </is>
      </c>
      <c r="G32" s="14" t="inlineStr">
        <is>
          <t>42 zespoły · integracja z telefonią</t>
        </is>
      </c>
      <c r="H32" s="14" t="inlineStr">
        <is>
          <t>Zarząd Nordvent Systems – Zarząd</t>
        </is>
      </c>
      <c r="I32" s="14" t="inlineStr">
        <is>
          <t>Paweł Nowak</t>
        </is>
      </c>
      <c r="J32" s="14" t="inlineStr">
        <is>
          <t>AST-0028</t>
        </is>
      </c>
      <c r="K32" s="14" t="inlineStr">
        <is>
          <t>Wewnętrzna</t>
        </is>
      </c>
      <c r="L32" s="14" t="inlineStr">
        <is>
          <t>Tak – pracownicy</t>
        </is>
      </c>
      <c r="M32" s="14" t="inlineStr">
        <is>
          <t>Wysoka</t>
        </is>
      </c>
      <c r="N32" s="14" t="inlineStr">
        <is>
          <t>4 h</t>
        </is>
      </c>
      <c r="O32" s="14" t="inlineStr">
        <is>
          <t>24 h</t>
        </is>
      </c>
      <c r="P32" s="14" t="inlineStr">
        <is>
          <t>Veeam Backup for M365, 90 dni</t>
        </is>
      </c>
      <c r="Q32" s="14" t="inlineStr">
        <is>
          <t>Status page dostawcy</t>
        </is>
      </c>
      <c r="R32" s="14" t="inlineStr">
        <is>
          <t>SSO z Entra ID + MFA</t>
        </is>
      </c>
      <c r="S32" s="15" t="n"/>
      <c r="T32" s="14" t="inlineStr">
        <is>
          <t>W użyciu</t>
        </is>
      </c>
      <c r="U32" s="16" t="n"/>
      <c r="V32" s="15" t="n">
        <v>46203</v>
      </c>
      <c r="W32" s="15" t="n">
        <v>46386</v>
      </c>
      <c r="X32" s="14" t="inlineStr">
        <is>
          <t>Kanał komunikacji awaryjnej – opisany w runbooku</t>
        </is>
      </c>
    </row>
    <row r="33">
      <c r="A33" s="17" t="inlineStr">
        <is>
          <t>AST-0032</t>
        </is>
      </c>
      <c r="B33" s="18" t="inlineStr">
        <is>
          <t>Intune + Defender for Endpoint</t>
        </is>
      </c>
      <c r="C33" s="18" t="inlineStr">
        <is>
          <t>Usługa SaaS</t>
        </is>
      </c>
      <c r="D33" s="18" t="inlineStr">
        <is>
          <t>Urządzenie końcowe</t>
        </is>
      </c>
      <c r="E33" s="18" t="inlineStr">
        <is>
          <t>Produkcja</t>
        </is>
      </c>
      <c r="F33" s="18" t="inlineStr">
        <is>
          <t>Microsoft 365 – region UE</t>
        </is>
      </c>
      <c r="G33" s="18" t="inlineStr">
        <is>
          <t>198 urządzeń zarządzanych</t>
        </is>
      </c>
      <c r="H33" s="18" t="inlineStr">
        <is>
          <t>Tomasz Górski – Kierownik IT</t>
        </is>
      </c>
      <c r="I33" s="18" t="inlineStr">
        <is>
          <t>Paweł Nowak</t>
        </is>
      </c>
      <c r="J33" s="18" t="inlineStr">
        <is>
          <t>AST-0027</t>
        </is>
      </c>
      <c r="K33" s="18" t="inlineStr">
        <is>
          <t>Poufna</t>
        </is>
      </c>
      <c r="L33" s="18" t="inlineStr">
        <is>
          <t>Tak – pracownicy</t>
        </is>
      </c>
      <c r="M33" s="18" t="inlineStr">
        <is>
          <t>Wysoka</t>
        </is>
      </c>
      <c r="N33" s="18" t="inlineStr">
        <is>
          <t>8 h</t>
        </is>
      </c>
      <c r="O33" s="18" t="inlineStr">
        <is>
          <t>24 h</t>
        </is>
      </c>
      <c r="P33" s="18" t="inlineStr">
        <is>
          <t>Tylko po stronie dostawcy</t>
        </is>
      </c>
      <c r="Q33" s="18" t="inlineStr">
        <is>
          <t>Azure Monitor</t>
        </is>
      </c>
      <c r="R33" s="18" t="inlineStr">
        <is>
          <t>Entra ID + MFA + PIM (dostęp czasowy)</t>
        </is>
      </c>
      <c r="S33" s="19" t="n"/>
      <c r="T33" s="18" t="inlineStr">
        <is>
          <t>W użyciu</t>
        </is>
      </c>
      <c r="U33" s="20" t="n"/>
      <c r="V33" s="19" t="n">
        <v>46245</v>
      </c>
      <c r="W33" s="19" t="n">
        <v>46337</v>
      </c>
      <c r="X33" s="18" t="inlineStr">
        <is>
          <t>Źródło prawdy o urządzeniach – eksport zasila ten rejestr</t>
        </is>
      </c>
    </row>
    <row r="34">
      <c r="A34" s="13" t="inlineStr">
        <is>
          <t>AST-0033</t>
        </is>
      </c>
      <c r="B34" s="14" t="inlineStr">
        <is>
          <t>Subskrypcja Azure – sub-nordvent-prod</t>
        </is>
      </c>
      <c r="C34" s="14" t="inlineStr">
        <is>
          <t>Konto / subskrypcja chmurowa</t>
        </is>
      </c>
      <c r="D34" s="14" t="inlineStr">
        <is>
          <t>Platforma</t>
        </is>
      </c>
      <c r="E34" s="14" t="inlineStr">
        <is>
          <t>Produkcja</t>
        </is>
      </c>
      <c r="F34" s="14" t="inlineStr">
        <is>
          <t>Azure – West Europe</t>
        </is>
      </c>
      <c r="G34" s="14" t="inlineStr">
        <is>
          <t>ID 8f2c14ab-…-77d1 · MG: Nordvent-Prod</t>
        </is>
      </c>
      <c r="H34" s="14" t="inlineStr">
        <is>
          <t>Tomasz Górski – Kierownik IT</t>
        </is>
      </c>
      <c r="I34" s="14" t="inlineStr">
        <is>
          <t>Michał Kaczmarek</t>
        </is>
      </c>
      <c r="J34" s="14" t="inlineStr">
        <is>
          <t>AST-0027</t>
        </is>
      </c>
      <c r="K34" s="14" t="inlineStr">
        <is>
          <t>Poufna</t>
        </is>
      </c>
      <c r="L34" s="14" t="inlineStr">
        <is>
          <t>Tak – pracownicy</t>
        </is>
      </c>
      <c r="M34" s="14" t="inlineStr">
        <is>
          <t>Wysoka</t>
        </is>
      </c>
      <c r="N34" s="14" t="inlineStr">
        <is>
          <t>4 h</t>
        </is>
      </c>
      <c r="O34" s="14" t="inlineStr">
        <is>
          <t>n/d</t>
        </is>
      </c>
      <c r="P34" s="14" t="inlineStr">
        <is>
          <t>Konfiguracja w GitLab (przy każdej zmianie)</t>
        </is>
      </c>
      <c r="Q34" s="14" t="inlineStr">
        <is>
          <t>Azure Monitor</t>
        </is>
      </c>
      <c r="R34" s="14" t="inlineStr">
        <is>
          <t>Entra ID + MFA + PIM (dostęp czasowy)</t>
        </is>
      </c>
      <c r="S34" s="15" t="n"/>
      <c r="T34" s="14" t="inlineStr">
        <is>
          <t>W użyciu</t>
        </is>
      </c>
      <c r="U34" s="16" t="n"/>
      <c r="V34" s="15" t="n">
        <v>46245</v>
      </c>
      <c r="W34" s="15" t="n">
        <v>46337</v>
      </c>
      <c r="X34" s="14" t="inlineStr">
        <is>
          <t>Budżet z alertem przy 80% i 100% limitu</t>
        </is>
      </c>
    </row>
    <row r="35">
      <c r="A35" s="17" t="inlineStr">
        <is>
          <t>AST-0034</t>
        </is>
      </c>
      <c r="B35" s="18" t="inlineStr">
        <is>
          <t>Azure Virtual Desktop – pula avd-fin-01</t>
        </is>
      </c>
      <c r="C35" s="18" t="inlineStr">
        <is>
          <t>Maszyna wirtualna</t>
        </is>
      </c>
      <c r="D35" s="18" t="inlineStr">
        <is>
          <t>Urządzenie końcowe</t>
        </is>
      </c>
      <c r="E35" s="18" t="inlineStr">
        <is>
          <t>Produkcja</t>
        </is>
      </c>
      <c r="F35" s="18" t="inlineStr">
        <is>
          <t>Azure – West Europe</t>
        </is>
      </c>
      <c r="G35" s="18" t="inlineStr">
        <is>
          <t>14 sesji · Windows 11 multi-session</t>
        </is>
      </c>
      <c r="H35" s="18" t="inlineStr">
        <is>
          <t>Anna Wiśniewska – Dyrektor Finansowy</t>
        </is>
      </c>
      <c r="I35" s="18" t="inlineStr">
        <is>
          <t>Paweł Nowak</t>
        </is>
      </c>
      <c r="J35" s="18" t="inlineStr">
        <is>
          <t>AST-0033, AST-0027</t>
        </is>
      </c>
      <c r="K35" s="18" t="inlineStr">
        <is>
          <t>Ściśle poufna</t>
        </is>
      </c>
      <c r="L35" s="18" t="inlineStr">
        <is>
          <t>Tak – kontrahenci</t>
        </is>
      </c>
      <c r="M35" s="18" t="inlineStr">
        <is>
          <t>Wysoka</t>
        </is>
      </c>
      <c r="N35" s="18" t="inlineStr">
        <is>
          <t>8 h</t>
        </is>
      </c>
      <c r="O35" s="18" t="inlineStr">
        <is>
          <t>24 h</t>
        </is>
      </c>
      <c r="P35" s="18" t="inlineStr">
        <is>
          <t>Azure Backup, 30 dni</t>
        </is>
      </c>
      <c r="Q35" s="18" t="inlineStr">
        <is>
          <t>Azure Monitor</t>
        </is>
      </c>
      <c r="R35" s="18" t="inlineStr">
        <is>
          <t>Entra ID + MFA + PIM (dostęp czasowy)</t>
        </is>
      </c>
      <c r="S35" s="19" t="n"/>
      <c r="T35" s="18" t="inlineStr">
        <is>
          <t>W użyciu</t>
        </is>
      </c>
      <c r="U35" s="20" t="n">
        <v>38400</v>
      </c>
      <c r="V35" s="19" t="n">
        <v>46203</v>
      </c>
      <c r="W35" s="19" t="n">
        <v>46386</v>
      </c>
      <c r="X35" s="18" t="inlineStr">
        <is>
          <t>Księgowość pracuje zdalnie na danych, które nie schodzą na laptopa</t>
        </is>
      </c>
    </row>
    <row r="36">
      <c r="A36" s="13" t="inlineStr">
        <is>
          <t>AST-0035</t>
        </is>
      </c>
      <c r="B36" s="14" t="inlineStr">
        <is>
          <t>Storage Account stnordventbkp01</t>
        </is>
      </c>
      <c r="C36" s="14" t="inlineStr">
        <is>
          <t>Magazyn danych</t>
        </is>
      </c>
      <c r="D36" s="14" t="inlineStr">
        <is>
          <t>Dane</t>
        </is>
      </c>
      <c r="E36" s="14" t="inlineStr">
        <is>
          <t>Zapasowe (DR)</t>
        </is>
      </c>
      <c r="F36" s="14" t="inlineStr">
        <is>
          <t>Azure – West Europe</t>
        </is>
      </c>
      <c r="G36" s="14" t="inlineStr">
        <is>
          <t>Blob · immutable (WORM) · 18 TB</t>
        </is>
      </c>
      <c r="H36" s="14" t="inlineStr">
        <is>
          <t>Tomasz Górski – Kierownik IT</t>
        </is>
      </c>
      <c r="I36" s="14" t="inlineStr">
        <is>
          <t>Paweł Nowak</t>
        </is>
      </c>
      <c r="J36" s="14" t="inlineStr">
        <is>
          <t>AST-0033</t>
        </is>
      </c>
      <c r="K36" s="14" t="inlineStr">
        <is>
          <t>Ściśle poufna</t>
        </is>
      </c>
      <c r="L36" s="14" t="inlineStr">
        <is>
          <t>Tak – pracownicy</t>
        </is>
      </c>
      <c r="M36" s="14" t="inlineStr">
        <is>
          <t>Krytyczna</t>
        </is>
      </c>
      <c r="N36" s="14" t="inlineStr">
        <is>
          <t>8 h</t>
        </is>
      </c>
      <c r="O36" s="14" t="inlineStr">
        <is>
          <t>24 h</t>
        </is>
      </c>
      <c r="P36" s="14" t="inlineStr">
        <is>
          <t>To JEST kopia: immutable blob, 90 dni</t>
        </is>
      </c>
      <c r="Q36" s="14" t="inlineStr">
        <is>
          <t>Azure Monitor</t>
        </is>
      </c>
      <c r="R36" s="14" t="inlineStr">
        <is>
          <t>Entra ID + MFA + PIM (dostęp czasowy)</t>
        </is>
      </c>
      <c r="S36" s="15" t="n"/>
      <c r="T36" s="14" t="inlineStr">
        <is>
          <t>W użyciu</t>
        </is>
      </c>
      <c r="U36" s="16" t="n">
        <v>27600</v>
      </c>
      <c r="V36" s="15" t="n">
        <v>46245</v>
      </c>
      <c r="W36" s="15" t="n">
        <v>46337</v>
      </c>
      <c r="X36" s="14" t="inlineStr">
        <is>
          <t>Kopia poza siedzibą; usunięcie niemożliwe przed 90 dniem</t>
        </is>
      </c>
    </row>
    <row r="37">
      <c r="A37" s="17" t="inlineStr">
        <is>
          <t>AST-0036</t>
        </is>
      </c>
      <c r="B37" s="18" t="inlineStr">
        <is>
          <t>Azure Key Vault – kv-nordvent-prod</t>
        </is>
      </c>
      <c r="C37" s="18" t="inlineStr">
        <is>
          <t>Tożsamość i dostęp</t>
        </is>
      </c>
      <c r="D37" s="18" t="inlineStr">
        <is>
          <t>Tożsamość</t>
        </is>
      </c>
      <c r="E37" s="18" t="inlineStr">
        <is>
          <t>Produkcja</t>
        </is>
      </c>
      <c r="F37" s="18" t="inlineStr">
        <is>
          <t>Azure – West Europe</t>
        </is>
      </c>
      <c r="G37" s="18" t="inlineStr">
        <is>
          <t>Sekrety CI/CD, certyfikaty, klucze API</t>
        </is>
      </c>
      <c r="H37" s="18" t="inlineStr">
        <is>
          <t>Tomasz Górski – Kierownik IT</t>
        </is>
      </c>
      <c r="I37" s="18" t="inlineStr">
        <is>
          <t>Michał Kaczmarek</t>
        </is>
      </c>
      <c r="J37" s="18" t="inlineStr">
        <is>
          <t>AST-0033</t>
        </is>
      </c>
      <c r="K37" s="18" t="inlineStr">
        <is>
          <t>Ściśle poufna</t>
        </is>
      </c>
      <c r="L37" s="18" t="inlineStr">
        <is>
          <t>Nie</t>
        </is>
      </c>
      <c r="M37" s="18" t="inlineStr">
        <is>
          <t>Wysoka</t>
        </is>
      </c>
      <c r="N37" s="18" t="inlineStr">
        <is>
          <t>2 h</t>
        </is>
      </c>
      <c r="O37" s="18" t="inlineStr">
        <is>
          <t>24 h</t>
        </is>
      </c>
      <c r="P37" s="18" t="inlineStr">
        <is>
          <t>Azure Backup, 30 dni</t>
        </is>
      </c>
      <c r="Q37" s="18" t="inlineStr">
        <is>
          <t>Azure Monitor</t>
        </is>
      </c>
      <c r="R37" s="18" t="inlineStr">
        <is>
          <t>Entra ID + MFA + PIM (dostęp czasowy)</t>
        </is>
      </c>
      <c r="S37" s="19" t="n"/>
      <c r="T37" s="18" t="inlineStr">
        <is>
          <t>W użyciu</t>
        </is>
      </c>
      <c r="U37" s="20" t="n"/>
      <c r="V37" s="19" t="n">
        <v>46245</v>
      </c>
      <c r="W37" s="19" t="n">
        <v>46337</v>
      </c>
      <c r="X37" s="18" t="inlineStr">
        <is>
          <t>Utrata dostępu blokuje wdrożenia i integracje</t>
        </is>
      </c>
    </row>
    <row r="38">
      <c r="A38" s="13" t="inlineStr">
        <is>
          <t>AST-0037</t>
        </is>
      </c>
      <c r="B38" s="14" t="inlineStr">
        <is>
          <t>Azure VPN Gateway (site-to-site do HQ)</t>
        </is>
      </c>
      <c r="C38" s="14" t="inlineStr">
        <is>
          <t>Urządzenie sieciowe</t>
        </is>
      </c>
      <c r="D38" s="14" t="inlineStr">
        <is>
          <t>Sieć</t>
        </is>
      </c>
      <c r="E38" s="14" t="inlineStr">
        <is>
          <t>Produkcja</t>
        </is>
      </c>
      <c r="F38" s="14" t="inlineStr">
        <is>
          <t>Azure – West Europe</t>
        </is>
      </c>
      <c r="G38" s="14" t="inlineStr">
        <is>
          <t>VpnGw2AZ · tunel do FW-HQ-01</t>
        </is>
      </c>
      <c r="H38" s="14" t="inlineStr">
        <is>
          <t>Tomasz Górski – Kierownik IT</t>
        </is>
      </c>
      <c r="I38" s="14" t="inlineStr">
        <is>
          <t>Damian Olejnik</t>
        </is>
      </c>
      <c r="J38" s="14" t="inlineStr">
        <is>
          <t>AST-0033, AST-0013</t>
        </is>
      </c>
      <c r="K38" s="14" t="inlineStr">
        <is>
          <t>Wewnętrzna</t>
        </is>
      </c>
      <c r="L38" s="14" t="inlineStr">
        <is>
          <t>Nie</t>
        </is>
      </c>
      <c r="M38" s="14" t="inlineStr">
        <is>
          <t>Wysoka</t>
        </is>
      </c>
      <c r="N38" s="14" t="inlineStr">
        <is>
          <t>4 h</t>
        </is>
      </c>
      <c r="O38" s="14" t="inlineStr">
        <is>
          <t>n/d</t>
        </is>
      </c>
      <c r="P38" s="14" t="inlineStr">
        <is>
          <t>Konfiguracja w GitLab (przy każdej zmianie)</t>
        </is>
      </c>
      <c r="Q38" s="14" t="inlineStr">
        <is>
          <t>Azure Monitor</t>
        </is>
      </c>
      <c r="R38" s="14" t="inlineStr">
        <is>
          <t>Entra ID + MFA + PIM (dostęp czasowy)</t>
        </is>
      </c>
      <c r="S38" s="15" t="n"/>
      <c r="T38" s="14" t="inlineStr">
        <is>
          <t>W użyciu</t>
        </is>
      </c>
      <c r="U38" s="16" t="n">
        <v>6900</v>
      </c>
      <c r="V38" s="15" t="n">
        <v>46203</v>
      </c>
      <c r="W38" s="15" t="n">
        <v>46386</v>
      </c>
      <c r="X38" s="14" t="inlineStr">
        <is>
          <t>Certyfikat tunelu wygasa 2027-01-22 – wpisane do kalendarza</t>
        </is>
      </c>
    </row>
    <row r="39">
      <c r="A39" s="17" t="inlineStr">
        <is>
          <t>AST-0038</t>
        </is>
      </c>
      <c r="B39" s="18" t="inlineStr">
        <is>
          <t>Konto AWS – nordvent-prod</t>
        </is>
      </c>
      <c r="C39" s="18" t="inlineStr">
        <is>
          <t>Konto / subskrypcja chmurowa</t>
        </is>
      </c>
      <c r="D39" s="18" t="inlineStr">
        <is>
          <t>Platforma</t>
        </is>
      </c>
      <c r="E39" s="18" t="inlineStr">
        <is>
          <t>Produkcja</t>
        </is>
      </c>
      <c r="F39" s="18" t="inlineStr">
        <is>
          <t>AWS – eu-central-1</t>
        </is>
      </c>
      <c r="G39" s="18" t="inlineStr">
        <is>
          <t>403912885671 · OU Production</t>
        </is>
      </c>
      <c r="H39" s="18" t="inlineStr">
        <is>
          <t>Michał Kaczmarek – Kierownik E-commerce</t>
        </is>
      </c>
      <c r="I39" s="18" t="inlineStr">
        <is>
          <t>Michał Kaczmarek</t>
        </is>
      </c>
      <c r="J39" s="18" t="inlineStr">
        <is>
          <t>AST-0027</t>
        </is>
      </c>
      <c r="K39" s="18" t="inlineStr">
        <is>
          <t>Poufna</t>
        </is>
      </c>
      <c r="L39" s="18" t="inlineStr">
        <is>
          <t>Tak – klienci</t>
        </is>
      </c>
      <c r="M39" s="18" t="inlineStr">
        <is>
          <t>Wysoka</t>
        </is>
      </c>
      <c r="N39" s="18" t="inlineStr">
        <is>
          <t>4 h</t>
        </is>
      </c>
      <c r="O39" s="18" t="inlineStr">
        <is>
          <t>n/d</t>
        </is>
      </c>
      <c r="P39" s="18" t="inlineStr">
        <is>
          <t>Konfiguracja w GitLab (przy każdej zmianie)</t>
        </is>
      </c>
      <c r="Q39" s="18" t="inlineStr">
        <is>
          <t>CloudWatch + alarmy</t>
        </is>
      </c>
      <c r="R39" s="18" t="inlineStr">
        <is>
          <t>AWS IAM Identity Center + MFA</t>
        </is>
      </c>
      <c r="S39" s="19" t="n"/>
      <c r="T39" s="18" t="inlineStr">
        <is>
          <t>W użyciu</t>
        </is>
      </c>
      <c r="U39" s="20" t="n"/>
      <c r="V39" s="19" t="n">
        <v>46245</v>
      </c>
      <c r="W39" s="19" t="n">
        <v>46337</v>
      </c>
      <c r="X39" s="18" t="inlineStr">
        <is>
          <t>Konto root zabezpieczone kluczem FIDO2 w sejfie</t>
        </is>
      </c>
    </row>
    <row r="40">
      <c r="A40" s="13" t="inlineStr">
        <is>
          <t>AST-0039</t>
        </is>
      </c>
      <c r="B40" s="14" t="inlineStr">
        <is>
          <t>Konto AWS – nordvent-nonprod</t>
        </is>
      </c>
      <c r="C40" s="14" t="inlineStr">
        <is>
          <t>Konto / subskrypcja chmurowa</t>
        </is>
      </c>
      <c r="D40" s="14" t="inlineStr">
        <is>
          <t>Platforma</t>
        </is>
      </c>
      <c r="E40" s="14" t="inlineStr">
        <is>
          <t>Test</t>
        </is>
      </c>
      <c r="F40" s="14" t="inlineStr">
        <is>
          <t>AWS – eu-central-1</t>
        </is>
      </c>
      <c r="G40" s="14" t="inlineStr">
        <is>
          <t>918233047765 · OU Sandbox</t>
        </is>
      </c>
      <c r="H40" s="14" t="inlineStr">
        <is>
          <t>Michał Kaczmarek – Kierownik E-commerce</t>
        </is>
      </c>
      <c r="I40" s="14" t="inlineStr">
        <is>
          <t>Michał Kaczmarek</t>
        </is>
      </c>
      <c r="J40" s="14" t="inlineStr">
        <is>
          <t>AST-0027</t>
        </is>
      </c>
      <c r="K40" s="14" t="inlineStr">
        <is>
          <t>Wewnętrzna</t>
        </is>
      </c>
      <c r="L40" s="14" t="inlineStr">
        <is>
          <t>Nie</t>
        </is>
      </c>
      <c r="M40" s="14" t="inlineStr">
        <is>
          <t>Niska</t>
        </is>
      </c>
      <c r="N40" s="14" t="inlineStr">
        <is>
          <t>5 dni</t>
        </is>
      </c>
      <c r="O40" s="14" t="inlineStr">
        <is>
          <t>n/d</t>
        </is>
      </c>
      <c r="P40" s="14" t="inlineStr">
        <is>
          <t>Brak</t>
        </is>
      </c>
      <c r="Q40" s="14" t="inlineStr">
        <is>
          <t>CloudWatch + alarmy</t>
        </is>
      </c>
      <c r="R40" s="14" t="inlineStr">
        <is>
          <t>AWS IAM Identity Center + MFA</t>
        </is>
      </c>
      <c r="S40" s="15" t="n"/>
      <c r="T40" s="14" t="inlineStr">
        <is>
          <t>W użyciu</t>
        </is>
      </c>
      <c r="U40" s="16" t="n"/>
      <c r="V40" s="15" t="n">
        <v>46161</v>
      </c>
      <c r="W40" s="15" t="n">
        <v>46345</v>
      </c>
      <c r="X40" s="14" t="inlineStr">
        <is>
          <t>Budżet 1500 PLN/mies. z automatycznym wyłączaniem zasobów</t>
        </is>
      </c>
    </row>
    <row r="41">
      <c r="A41" s="17" t="inlineStr">
        <is>
          <t>AST-0040</t>
        </is>
      </c>
      <c r="B41" s="18" t="inlineStr">
        <is>
          <t>AWS IAM Identity Center</t>
        </is>
      </c>
      <c r="C41" s="18" t="inlineStr">
        <is>
          <t>Tożsamość i dostęp</t>
        </is>
      </c>
      <c r="D41" s="18" t="inlineStr">
        <is>
          <t>Tożsamość</t>
        </is>
      </c>
      <c r="E41" s="18" t="inlineStr">
        <is>
          <t>Produkcja</t>
        </is>
      </c>
      <c r="F41" s="18" t="inlineStr">
        <is>
          <t>AWS – usługa globalna</t>
        </is>
      </c>
      <c r="G41" s="18" t="inlineStr">
        <is>
          <t>Federacja z Entra ID · 11 użytkowników</t>
        </is>
      </c>
      <c r="H41" s="18" t="inlineStr">
        <is>
          <t>Tomasz Górski – Kierownik IT</t>
        </is>
      </c>
      <c r="I41" s="18" t="inlineStr">
        <is>
          <t>Michał Kaczmarek</t>
        </is>
      </c>
      <c r="J41" s="18" t="inlineStr">
        <is>
          <t>AST-0027, AST-0038</t>
        </is>
      </c>
      <c r="K41" s="18" t="inlineStr">
        <is>
          <t>Ściśle poufna</t>
        </is>
      </c>
      <c r="L41" s="18" t="inlineStr">
        <is>
          <t>Nie</t>
        </is>
      </c>
      <c r="M41" s="18" t="inlineStr">
        <is>
          <t>Wysoka</t>
        </is>
      </c>
      <c r="N41" s="18" t="inlineStr">
        <is>
          <t>4 h</t>
        </is>
      </c>
      <c r="O41" s="18" t="inlineStr">
        <is>
          <t>n/d</t>
        </is>
      </c>
      <c r="P41" s="18" t="inlineStr">
        <is>
          <t>Konfiguracja w GitLab (przy każdej zmianie)</t>
        </is>
      </c>
      <c r="Q41" s="18" t="inlineStr">
        <is>
          <t>CloudWatch + alarmy</t>
        </is>
      </c>
      <c r="R41" s="18" t="inlineStr">
        <is>
          <t>AWS IAM Identity Center + MFA</t>
        </is>
      </c>
      <c r="S41" s="19" t="n"/>
      <c r="T41" s="18" t="inlineStr">
        <is>
          <t>W użyciu</t>
        </is>
      </c>
      <c r="U41" s="20" t="n"/>
      <c r="V41" s="19" t="n">
        <v>46245</v>
      </c>
      <c r="W41" s="19" t="n">
        <v>46337</v>
      </c>
      <c r="X41" s="18" t="inlineStr">
        <is>
          <t>Koniec z kluczami IAM na laptopach developerów</t>
        </is>
      </c>
    </row>
    <row r="42">
      <c r="A42" s="13" t="inlineStr">
        <is>
          <t>AST-0041</t>
        </is>
      </c>
      <c r="B42" s="14" t="inlineStr">
        <is>
          <t>ECS Fargate – ecs-b2b-prod</t>
        </is>
      </c>
      <c r="C42" s="14" t="inlineStr">
        <is>
          <t>Kontener / usługa</t>
        </is>
      </c>
      <c r="D42" s="14" t="inlineStr">
        <is>
          <t>Aplikacja</t>
        </is>
      </c>
      <c r="E42" s="14" t="inlineStr">
        <is>
          <t>Produkcja</t>
        </is>
      </c>
      <c r="F42" s="14" t="inlineStr">
        <is>
          <t>AWS – eu-central-1</t>
        </is>
      </c>
      <c r="G42" s="14" t="inlineStr">
        <is>
          <t>6 zadań · portal b2b.nordvent.pl</t>
        </is>
      </c>
      <c r="H42" s="14" t="inlineStr">
        <is>
          <t>Michał Kaczmarek – Kierownik E-commerce</t>
        </is>
      </c>
      <c r="I42" s="14" t="inlineStr">
        <is>
          <t>Michał Kaczmarek</t>
        </is>
      </c>
      <c r="J42" s="14" t="inlineStr">
        <is>
          <t>AST-0038, AST-0042</t>
        </is>
      </c>
      <c r="K42" s="14" t="inlineStr">
        <is>
          <t>Poufna</t>
        </is>
      </c>
      <c r="L42" s="14" t="inlineStr">
        <is>
          <t>Tak – klienci</t>
        </is>
      </c>
      <c r="M42" s="14" t="inlineStr">
        <is>
          <t>Krytyczna</t>
        </is>
      </c>
      <c r="N42" s="14" t="inlineStr">
        <is>
          <t>1 h</t>
        </is>
      </c>
      <c r="O42" s="14" t="inlineStr">
        <is>
          <t>15 min</t>
        </is>
      </c>
      <c r="P42" s="14" t="inlineStr">
        <is>
          <t>Konfiguracja w GitLab (przy każdej zmianie)</t>
        </is>
      </c>
      <c r="Q42" s="14" t="inlineStr">
        <is>
          <t>CloudWatch + alarmy</t>
        </is>
      </c>
      <c r="R42" s="14" t="inlineStr">
        <is>
          <t>AWS IAM Identity Center + MFA</t>
        </is>
      </c>
      <c r="S42" s="15" t="n"/>
      <c r="T42" s="14" t="inlineStr">
        <is>
          <t>W użyciu</t>
        </is>
      </c>
      <c r="U42" s="16" t="n">
        <v>62000</v>
      </c>
      <c r="V42" s="15" t="n">
        <v>46245</v>
      </c>
      <c r="W42" s="15" t="n">
        <v>46337</v>
      </c>
      <c r="X42" s="14" t="inlineStr">
        <is>
          <t>Portal zamówień B2B – 41% obrotu firmy</t>
        </is>
      </c>
    </row>
    <row r="43">
      <c r="A43" s="17" t="inlineStr">
        <is>
          <t>AST-0042</t>
        </is>
      </c>
      <c r="B43" s="18" t="inlineStr">
        <is>
          <t>RDS PostgreSQL 16 – rds-b2b-prod</t>
        </is>
      </c>
      <c r="C43" s="18" t="inlineStr">
        <is>
          <t>Baza danych</t>
        </is>
      </c>
      <c r="D43" s="18" t="inlineStr">
        <is>
          <t>Dane</t>
        </is>
      </c>
      <c r="E43" s="18" t="inlineStr">
        <is>
          <t>Produkcja</t>
        </is>
      </c>
      <c r="F43" s="18" t="inlineStr">
        <is>
          <t>AWS – eu-central-1</t>
        </is>
      </c>
      <c r="G43" s="18" t="inlineStr">
        <is>
          <t>db.m6g.large · Multi-AZ · 340 GB</t>
        </is>
      </c>
      <c r="H43" s="18" t="inlineStr">
        <is>
          <t>Michał Kaczmarek – Kierownik E-commerce</t>
        </is>
      </c>
      <c r="I43" s="18" t="inlineStr">
        <is>
          <t>Michał Kaczmarek</t>
        </is>
      </c>
      <c r="J43" s="18" t="inlineStr">
        <is>
          <t>AST-0038</t>
        </is>
      </c>
      <c r="K43" s="18" t="inlineStr">
        <is>
          <t>Ściśle poufna</t>
        </is>
      </c>
      <c r="L43" s="18" t="inlineStr">
        <is>
          <t>Tak – klienci</t>
        </is>
      </c>
      <c r="M43" s="18" t="inlineStr">
        <is>
          <t>Krytyczna</t>
        </is>
      </c>
      <c r="N43" s="18" t="inlineStr">
        <is>
          <t>1 h</t>
        </is>
      </c>
      <c r="O43" s="18" t="inlineStr">
        <is>
          <t>5 min</t>
        </is>
      </c>
      <c r="P43" s="18" t="inlineStr">
        <is>
          <t>Snapshoty automatyczne, 35 dni</t>
        </is>
      </c>
      <c r="Q43" s="18" t="inlineStr">
        <is>
          <t>CloudWatch + alarmy</t>
        </is>
      </c>
      <c r="R43" s="18" t="inlineStr">
        <is>
          <t>AWS IAM Identity Center + MFA</t>
        </is>
      </c>
      <c r="S43" s="19" t="n">
        <v>47066</v>
      </c>
      <c r="T43" s="18" t="inlineStr">
        <is>
          <t>W użyciu</t>
        </is>
      </c>
      <c r="U43" s="20" t="n">
        <v>44000</v>
      </c>
      <c r="V43" s="19" t="n">
        <v>46245</v>
      </c>
      <c r="W43" s="19" t="n">
        <v>46337</v>
      </c>
      <c r="X43" s="18" t="inlineStr">
        <is>
          <t>Zamówienia, ceny kontraktowe i dane kontrahentów</t>
        </is>
      </c>
    </row>
    <row r="44">
      <c r="A44" s="13" t="inlineStr">
        <is>
          <t>AST-0043</t>
        </is>
      </c>
      <c r="B44" s="14" t="inlineStr">
        <is>
          <t>ElastiCache Redis – redis-b2b-prod</t>
        </is>
      </c>
      <c r="C44" s="14" t="inlineStr">
        <is>
          <t>Baza danych</t>
        </is>
      </c>
      <c r="D44" s="14" t="inlineStr">
        <is>
          <t>Platforma</t>
        </is>
      </c>
      <c r="E44" s="14" t="inlineStr">
        <is>
          <t>Produkcja</t>
        </is>
      </c>
      <c r="F44" s="14" t="inlineStr">
        <is>
          <t>AWS – eu-central-1</t>
        </is>
      </c>
      <c r="G44" s="14" t="inlineStr">
        <is>
          <t>cache.t4g.medium · sesje i koszyki</t>
        </is>
      </c>
      <c r="H44" s="14" t="inlineStr">
        <is>
          <t>Michał Kaczmarek – Kierownik E-commerce</t>
        </is>
      </c>
      <c r="I44" s="14" t="inlineStr">
        <is>
          <t>Michał Kaczmarek</t>
        </is>
      </c>
      <c r="J44" s="14" t="inlineStr">
        <is>
          <t>AST-0038</t>
        </is>
      </c>
      <c r="K44" s="14" t="inlineStr">
        <is>
          <t>Poufna</t>
        </is>
      </c>
      <c r="L44" s="14" t="inlineStr">
        <is>
          <t>Tak – klienci</t>
        </is>
      </c>
      <c r="M44" s="14" t="inlineStr">
        <is>
          <t>Wysoka</t>
        </is>
      </c>
      <c r="N44" s="14" t="inlineStr">
        <is>
          <t>1 h</t>
        </is>
      </c>
      <c r="O44" s="14" t="inlineStr">
        <is>
          <t>n/d</t>
        </is>
      </c>
      <c r="P44" s="14" t="inlineStr">
        <is>
          <t>Nie dotyczy</t>
        </is>
      </c>
      <c r="Q44" s="14" t="inlineStr">
        <is>
          <t>CloudWatch + alarmy</t>
        </is>
      </c>
      <c r="R44" s="14" t="inlineStr">
        <is>
          <t>AWS IAM Identity Center + MFA</t>
        </is>
      </c>
      <c r="S44" s="15" t="n"/>
      <c r="T44" s="14" t="inlineStr">
        <is>
          <t>W użyciu</t>
        </is>
      </c>
      <c r="U44" s="16" t="n">
        <v>9600</v>
      </c>
      <c r="V44" s="15" t="n">
        <v>46203</v>
      </c>
      <c r="W44" s="15" t="n">
        <v>46386</v>
      </c>
      <c r="X44" s="14" t="inlineStr">
        <is>
          <t>Utrata = wylogowanie użytkowników, nie utrata zamówień</t>
        </is>
      </c>
    </row>
    <row r="45">
      <c r="A45" s="17" t="inlineStr">
        <is>
          <t>AST-0044</t>
        </is>
      </c>
      <c r="B45" s="18" t="inlineStr">
        <is>
          <t>S3 – nordvent-b2b-media</t>
        </is>
      </c>
      <c r="C45" s="18" t="inlineStr">
        <is>
          <t>Magazyn danych</t>
        </is>
      </c>
      <c r="D45" s="18" t="inlineStr">
        <is>
          <t>Dane</t>
        </is>
      </c>
      <c r="E45" s="18" t="inlineStr">
        <is>
          <t>Produkcja</t>
        </is>
      </c>
      <c r="F45" s="18" t="inlineStr">
        <is>
          <t>AWS – eu-central-1</t>
        </is>
      </c>
      <c r="G45" s="18" t="inlineStr">
        <is>
          <t>1,4 TB · karty katalogowe, DWG, zdjęcia</t>
        </is>
      </c>
      <c r="H45" s="18" t="inlineStr">
        <is>
          <t>Michał Kaczmarek – Kierownik E-commerce</t>
        </is>
      </c>
      <c r="I45" s="18" t="inlineStr">
        <is>
          <t>Michał Kaczmarek</t>
        </is>
      </c>
      <c r="J45" s="18" t="inlineStr">
        <is>
          <t>AST-0038</t>
        </is>
      </c>
      <c r="K45" s="18" t="inlineStr">
        <is>
          <t>Wewnętrzna</t>
        </is>
      </c>
      <c r="L45" s="18" t="inlineStr">
        <is>
          <t>Nie</t>
        </is>
      </c>
      <c r="M45" s="18" t="inlineStr">
        <is>
          <t>Wysoka</t>
        </is>
      </c>
      <c r="N45" s="18" t="inlineStr">
        <is>
          <t>8 h</t>
        </is>
      </c>
      <c r="O45" s="18" t="inlineStr">
        <is>
          <t>24 h</t>
        </is>
      </c>
      <c r="P45" s="18" t="inlineStr">
        <is>
          <t>Wersjonowanie + replikacja do Glacier</t>
        </is>
      </c>
      <c r="Q45" s="18" t="inlineStr">
        <is>
          <t>CloudWatch + alarmy</t>
        </is>
      </c>
      <c r="R45" s="18" t="inlineStr">
        <is>
          <t>AWS IAM Identity Center + MFA</t>
        </is>
      </c>
      <c r="S45" s="19" t="n"/>
      <c r="T45" s="18" t="inlineStr">
        <is>
          <t>W użyciu</t>
        </is>
      </c>
      <c r="U45" s="20" t="n">
        <v>3800</v>
      </c>
      <c r="V45" s="19" t="n">
        <v>46203</v>
      </c>
      <c r="W45" s="19" t="n">
        <v>46386</v>
      </c>
      <c r="X45" s="18" t="inlineStr">
        <is>
          <t>Publiczny dostęp wyłączony na poziomie konta</t>
        </is>
      </c>
    </row>
    <row r="46">
      <c r="A46" s="13" t="inlineStr">
        <is>
          <t>AST-0045</t>
        </is>
      </c>
      <c r="B46" s="14" t="inlineStr">
        <is>
          <t>S3 – nordvent-backup-vault</t>
        </is>
      </c>
      <c r="C46" s="14" t="inlineStr">
        <is>
          <t>Magazyn danych</t>
        </is>
      </c>
      <c r="D46" s="14" t="inlineStr">
        <is>
          <t>Dane</t>
        </is>
      </c>
      <c r="E46" s="14" t="inlineStr">
        <is>
          <t>Zapasowe (DR)</t>
        </is>
      </c>
      <c r="F46" s="14" t="inlineStr">
        <is>
          <t>AWS – eu-central-1</t>
        </is>
      </c>
      <c r="G46" s="14" t="inlineStr">
        <is>
          <t>Object Lock (compliance) · 9 TB</t>
        </is>
      </c>
      <c r="H46" s="14" t="inlineStr">
        <is>
          <t>Tomasz Górski – Kierownik IT</t>
        </is>
      </c>
      <c r="I46" s="14" t="inlineStr">
        <is>
          <t>Michał Kaczmarek</t>
        </is>
      </c>
      <c r="J46" s="14" t="inlineStr">
        <is>
          <t>AST-0038</t>
        </is>
      </c>
      <c r="K46" s="14" t="inlineStr">
        <is>
          <t>Ściśle poufna</t>
        </is>
      </c>
      <c r="L46" s="14" t="inlineStr">
        <is>
          <t>Tak – klienci</t>
        </is>
      </c>
      <c r="M46" s="14" t="inlineStr">
        <is>
          <t>Krytyczna</t>
        </is>
      </c>
      <c r="N46" s="14" t="inlineStr">
        <is>
          <t>8 h</t>
        </is>
      </c>
      <c r="O46" s="14" t="inlineStr">
        <is>
          <t>24 h</t>
        </is>
      </c>
      <c r="P46" s="14" t="inlineStr">
        <is>
          <t>To JEST kopia: S3 Object Lock, 365 dni</t>
        </is>
      </c>
      <c r="Q46" s="14" t="inlineStr">
        <is>
          <t>CloudWatch + alarmy</t>
        </is>
      </c>
      <c r="R46" s="14" t="inlineStr">
        <is>
          <t>AWS IAM Identity Center + MFA</t>
        </is>
      </c>
      <c r="S46" s="15" t="n"/>
      <c r="T46" s="14" t="inlineStr">
        <is>
          <t>W użyciu</t>
        </is>
      </c>
      <c r="U46" s="16" t="n">
        <v>11400</v>
      </c>
      <c r="V46" s="15" t="n">
        <v>46245</v>
      </c>
      <c r="W46" s="15" t="n">
        <v>46337</v>
      </c>
      <c r="X46" s="14" t="inlineStr">
        <is>
          <t>Trzecia kopia zgodnie z zasadą 3-2-1; osobne konto AWS</t>
        </is>
      </c>
    </row>
    <row r="47">
      <c r="A47" s="17" t="inlineStr">
        <is>
          <t>AST-0046</t>
        </is>
      </c>
      <c r="B47" s="18" t="inlineStr">
        <is>
          <t>CloudFront + AWS WAF (b2b.nordvent.pl)</t>
        </is>
      </c>
      <c r="C47" s="18" t="inlineStr">
        <is>
          <t>Aplikacja</t>
        </is>
      </c>
      <c r="D47" s="18" t="inlineStr">
        <is>
          <t>Sieć</t>
        </is>
      </c>
      <c r="E47" s="18" t="inlineStr">
        <is>
          <t>Produkcja</t>
        </is>
      </c>
      <c r="F47" s="18" t="inlineStr">
        <is>
          <t>AWS – usługa globalna</t>
        </is>
      </c>
      <c r="G47" s="18" t="inlineStr">
        <is>
          <t>Dystrybucja E2K9QW1TZ84LMN</t>
        </is>
      </c>
      <c r="H47" s="18" t="inlineStr">
        <is>
          <t>Michał Kaczmarek – Kierownik E-commerce</t>
        </is>
      </c>
      <c r="I47" s="18" t="inlineStr">
        <is>
          <t>Michał Kaczmarek</t>
        </is>
      </c>
      <c r="J47" s="18" t="inlineStr">
        <is>
          <t>AST-0041</t>
        </is>
      </c>
      <c r="K47" s="18" t="inlineStr">
        <is>
          <t>Publiczna</t>
        </is>
      </c>
      <c r="L47" s="18" t="inlineStr">
        <is>
          <t>Nie</t>
        </is>
      </c>
      <c r="M47" s="18" t="inlineStr">
        <is>
          <t>Wysoka</t>
        </is>
      </c>
      <c r="N47" s="18" t="inlineStr">
        <is>
          <t>2 h</t>
        </is>
      </c>
      <c r="O47" s="18" t="inlineStr">
        <is>
          <t>n/d</t>
        </is>
      </c>
      <c r="P47" s="18" t="inlineStr">
        <is>
          <t>Konfiguracja w GitLab (przy każdej zmianie)</t>
        </is>
      </c>
      <c r="Q47" s="18" t="inlineStr">
        <is>
          <t>CloudWatch + alarmy</t>
        </is>
      </c>
      <c r="R47" s="18" t="inlineStr">
        <is>
          <t>AWS IAM Identity Center + MFA</t>
        </is>
      </c>
      <c r="S47" s="19" t="n"/>
      <c r="T47" s="18" t="inlineStr">
        <is>
          <t>W użyciu</t>
        </is>
      </c>
      <c r="U47" s="20" t="n">
        <v>7300</v>
      </c>
      <c r="V47" s="19" t="n">
        <v>46203</v>
      </c>
      <c r="W47" s="19" t="n">
        <v>46386</v>
      </c>
      <c r="X47" s="18" t="inlineStr">
        <is>
          <t>Reguły WAF: rate limit i OWASP Top 10</t>
        </is>
      </c>
    </row>
    <row r="48">
      <c r="A48" s="13" t="inlineStr">
        <is>
          <t>AST-0047</t>
        </is>
      </c>
      <c r="B48" s="14" t="inlineStr">
        <is>
          <t>Route 53 – strefa nordvent.eu</t>
        </is>
      </c>
      <c r="C48" s="14" t="inlineStr">
        <is>
          <t>Domena / certyfikat</t>
        </is>
      </c>
      <c r="D48" s="14" t="inlineStr">
        <is>
          <t>Sieć</t>
        </is>
      </c>
      <c r="E48" s="14" t="inlineStr">
        <is>
          <t>Produkcja</t>
        </is>
      </c>
      <c r="F48" s="14" t="inlineStr">
        <is>
          <t>AWS – usługa globalna</t>
        </is>
      </c>
      <c r="G48" s="14" t="inlineStr">
        <is>
          <t>Z0489217KQ3MW8XR · 34 rekordy</t>
        </is>
      </c>
      <c r="H48" s="14" t="inlineStr">
        <is>
          <t>Piotr Adamczyk – Kierownik Marketingu</t>
        </is>
      </c>
      <c r="I48" s="14" t="inlineStr">
        <is>
          <t>Michał Kaczmarek</t>
        </is>
      </c>
      <c r="J48" s="14" t="inlineStr">
        <is>
          <t>AST-0038</t>
        </is>
      </c>
      <c r="K48" s="14" t="inlineStr">
        <is>
          <t>Publiczna</t>
        </is>
      </c>
      <c r="L48" s="14" t="inlineStr">
        <is>
          <t>Nie</t>
        </is>
      </c>
      <c r="M48" s="14" t="inlineStr">
        <is>
          <t>Wysoka</t>
        </is>
      </c>
      <c r="N48" s="14" t="inlineStr">
        <is>
          <t>2 h</t>
        </is>
      </c>
      <c r="O48" s="14" t="inlineStr">
        <is>
          <t>n/d</t>
        </is>
      </c>
      <c r="P48" s="14" t="inlineStr">
        <is>
          <t>Konfiguracja w GitLab (przy każdej zmianie)</t>
        </is>
      </c>
      <c r="Q48" s="14" t="inlineStr">
        <is>
          <t>CloudWatch + alarmy</t>
        </is>
      </c>
      <c r="R48" s="14" t="inlineStr">
        <is>
          <t>AWS IAM Identity Center + MFA</t>
        </is>
      </c>
      <c r="S48" s="15" t="n"/>
      <c r="T48" s="14" t="inlineStr">
        <is>
          <t>W użyciu</t>
        </is>
      </c>
      <c r="U48" s="16" t="n">
        <v>240</v>
      </c>
      <c r="V48" s="15" t="n">
        <v>46203</v>
      </c>
      <c r="W48" s="15" t="n">
        <v>46386</v>
      </c>
      <c r="X48" s="14" t="inlineStr">
        <is>
          <t>Rekordy SPF, DKIM i DMARC pod nadzorem zmian</t>
        </is>
      </c>
    </row>
    <row r="49">
      <c r="A49" s="17" t="inlineStr">
        <is>
          <t>AST-0048</t>
        </is>
      </c>
      <c r="B49" s="18" t="inlineStr">
        <is>
          <t>AWS Secrets Manager</t>
        </is>
      </c>
      <c r="C49" s="18" t="inlineStr">
        <is>
          <t>Tożsamość i dostęp</t>
        </is>
      </c>
      <c r="D49" s="18" t="inlineStr">
        <is>
          <t>Tożsamość</t>
        </is>
      </c>
      <c r="E49" s="18" t="inlineStr">
        <is>
          <t>Produkcja</t>
        </is>
      </c>
      <c r="F49" s="18" t="inlineStr">
        <is>
          <t>AWS – eu-central-1</t>
        </is>
      </c>
      <c r="G49" s="18" t="inlineStr">
        <is>
          <t>18 sekretów · rotacja 90 dni</t>
        </is>
      </c>
      <c r="H49" s="18" t="inlineStr">
        <is>
          <t>Tomasz Górski – Kierownik IT</t>
        </is>
      </c>
      <c r="I49" s="18" t="inlineStr">
        <is>
          <t>Michał Kaczmarek</t>
        </is>
      </c>
      <c r="J49" s="18" t="inlineStr">
        <is>
          <t>AST-0038</t>
        </is>
      </c>
      <c r="K49" s="18" t="inlineStr">
        <is>
          <t>Ściśle poufna</t>
        </is>
      </c>
      <c r="L49" s="18" t="inlineStr">
        <is>
          <t>Nie</t>
        </is>
      </c>
      <c r="M49" s="18" t="inlineStr">
        <is>
          <t>Wysoka</t>
        </is>
      </c>
      <c r="N49" s="18" t="inlineStr">
        <is>
          <t>2 h</t>
        </is>
      </c>
      <c r="O49" s="18" t="inlineStr">
        <is>
          <t>24 h</t>
        </is>
      </c>
      <c r="P49" s="18" t="inlineStr">
        <is>
          <t>Konfiguracja w GitLab (przy każdej zmianie)</t>
        </is>
      </c>
      <c r="Q49" s="18" t="inlineStr">
        <is>
          <t>CloudWatch + alarmy</t>
        </is>
      </c>
      <c r="R49" s="18" t="inlineStr">
        <is>
          <t>AWS IAM Identity Center + MFA</t>
        </is>
      </c>
      <c r="S49" s="19" t="n"/>
      <c r="T49" s="18" t="inlineStr">
        <is>
          <t>W użyciu</t>
        </is>
      </c>
      <c r="U49" s="20" t="n">
        <v>900</v>
      </c>
      <c r="V49" s="19" t="n">
        <v>46245</v>
      </c>
      <c r="W49" s="19" t="n">
        <v>46337</v>
      </c>
      <c r="X49" s="18" t="inlineStr">
        <is>
          <t>Rotacja hasła RDS automatyczna, pozostałe ręczne</t>
        </is>
      </c>
    </row>
    <row r="50">
      <c r="A50" s="13" t="inlineStr">
        <is>
          <t>AST-0049</t>
        </is>
      </c>
      <c r="B50" s="14" t="inlineStr">
        <is>
          <t>Amazon SES – poczta transakcyjna</t>
        </is>
      </c>
      <c r="C50" s="14" t="inlineStr">
        <is>
          <t>Usługa SaaS</t>
        </is>
      </c>
      <c r="D50" s="14" t="inlineStr">
        <is>
          <t>Aplikacja</t>
        </is>
      </c>
      <c r="E50" s="14" t="inlineStr">
        <is>
          <t>Produkcja</t>
        </is>
      </c>
      <c r="F50" s="14" t="inlineStr">
        <is>
          <t>AWS – eu-central-1</t>
        </is>
      </c>
      <c r="G50" s="14" t="inlineStr">
        <is>
          <t>no-reply@nordvent.eu · ~14 tys./mies.</t>
        </is>
      </c>
      <c r="H50" s="14" t="inlineStr">
        <is>
          <t>Michał Kaczmarek – Kierownik E-commerce</t>
        </is>
      </c>
      <c r="I50" s="14" t="inlineStr">
        <is>
          <t>Michał Kaczmarek</t>
        </is>
      </c>
      <c r="J50" s="14" t="inlineStr">
        <is>
          <t>AST-0047</t>
        </is>
      </c>
      <c r="K50" s="14" t="inlineStr">
        <is>
          <t>Poufna</t>
        </is>
      </c>
      <c r="L50" s="14" t="inlineStr">
        <is>
          <t>Tak – klienci</t>
        </is>
      </c>
      <c r="M50" s="14" t="inlineStr">
        <is>
          <t>Wysoka</t>
        </is>
      </c>
      <c r="N50" s="14" t="inlineStr">
        <is>
          <t>4 h</t>
        </is>
      </c>
      <c r="O50" s="14" t="inlineStr">
        <is>
          <t>n/d</t>
        </is>
      </c>
      <c r="P50" s="14" t="inlineStr">
        <is>
          <t>Nie dotyczy</t>
        </is>
      </c>
      <c r="Q50" s="14" t="inlineStr">
        <is>
          <t>CloudWatch + alarmy</t>
        </is>
      </c>
      <c r="R50" s="14" t="inlineStr">
        <is>
          <t>AWS IAM Identity Center + MFA</t>
        </is>
      </c>
      <c r="S50" s="15" t="n"/>
      <c r="T50" s="14" t="inlineStr">
        <is>
          <t>W użyciu</t>
        </is>
      </c>
      <c r="U50" s="16" t="n">
        <v>1200</v>
      </c>
      <c r="V50" s="15" t="n">
        <v>46203</v>
      </c>
      <c r="W50" s="15" t="n">
        <v>46386</v>
      </c>
      <c r="X50" s="14" t="inlineStr">
        <is>
          <t>Potwierdzenia zamówień; osobna domena od poczty firmowej</t>
        </is>
      </c>
    </row>
    <row r="51">
      <c r="A51" s="17" t="inlineStr">
        <is>
          <t>AST-0050</t>
        </is>
      </c>
      <c r="B51" s="18" t="inlineStr">
        <is>
          <t>Projekt GCP – nordvent-analytics-prod</t>
        </is>
      </c>
      <c r="C51" s="18" t="inlineStr">
        <is>
          <t>Konto / subskrypcja chmurowa</t>
        </is>
      </c>
      <c r="D51" s="18" t="inlineStr">
        <is>
          <t>Platforma</t>
        </is>
      </c>
      <c r="E51" s="18" t="inlineStr">
        <is>
          <t>Produkcja</t>
        </is>
      </c>
      <c r="F51" s="18" t="inlineStr">
        <is>
          <t>GCP – europe-west4</t>
        </is>
      </c>
      <c r="G51" s="18" t="inlineStr">
        <is>
          <t>ID projektu 771204885391</t>
        </is>
      </c>
      <c r="H51" s="18" t="inlineStr">
        <is>
          <t>Katarzyna Lis – Dyrektor Sprzedaży</t>
        </is>
      </c>
      <c r="I51" s="18" t="inlineStr">
        <is>
          <t>Karolina Bąk</t>
        </is>
      </c>
      <c r="J51" s="18" t="inlineStr"/>
      <c r="K51" s="18" t="inlineStr">
        <is>
          <t>Poufna</t>
        </is>
      </c>
      <c r="L51" s="18" t="inlineStr">
        <is>
          <t>Tak – klienci</t>
        </is>
      </c>
      <c r="M51" s="18" t="inlineStr">
        <is>
          <t>Wysoka</t>
        </is>
      </c>
      <c r="N51" s="18" t="inlineStr">
        <is>
          <t>8 h</t>
        </is>
      </c>
      <c r="O51" s="18" t="inlineStr">
        <is>
          <t>n/d</t>
        </is>
      </c>
      <c r="P51" s="18" t="inlineStr">
        <is>
          <t>Konfiguracja w GitLab (przy każdej zmianie)</t>
        </is>
      </c>
      <c r="Q51" s="18" t="inlineStr">
        <is>
          <t>Cloud Monitoring</t>
        </is>
      </c>
      <c r="R51" s="18" t="inlineStr">
        <is>
          <t>Google Cloud IAM + MFA</t>
        </is>
      </c>
      <c r="S51" s="19" t="n"/>
      <c r="T51" s="18" t="inlineStr">
        <is>
          <t>W użyciu</t>
        </is>
      </c>
      <c r="U51" s="20" t="n"/>
      <c r="V51" s="19" t="n">
        <v>46154</v>
      </c>
      <c r="W51" s="19" t="n">
        <v>46246</v>
      </c>
      <c r="X51" s="18" t="inlineStr">
        <is>
          <t>PRZEGLĄD PO TERMINIE – właściciel do potwierdzenia</t>
        </is>
      </c>
    </row>
    <row r="52">
      <c r="A52" s="13" t="inlineStr">
        <is>
          <t>AST-0051</t>
        </is>
      </c>
      <c r="B52" s="14" t="inlineStr">
        <is>
          <t>BigQuery – zbiór sales_dwh</t>
        </is>
      </c>
      <c r="C52" s="14" t="inlineStr">
        <is>
          <t>Magazyn danych</t>
        </is>
      </c>
      <c r="D52" s="14" t="inlineStr">
        <is>
          <t>Dane</t>
        </is>
      </c>
      <c r="E52" s="14" t="inlineStr">
        <is>
          <t>Produkcja</t>
        </is>
      </c>
      <c r="F52" s="14" t="inlineStr">
        <is>
          <t>GCP – europe-west4</t>
        </is>
      </c>
      <c r="G52" s="14" t="inlineStr">
        <is>
          <t>1,9 TB · 42 tabele · partycje dzienne</t>
        </is>
      </c>
      <c r="H52" s="14" t="inlineStr">
        <is>
          <t>Katarzyna Lis – Dyrektor Sprzedaży</t>
        </is>
      </c>
      <c r="I52" s="14" t="inlineStr">
        <is>
          <t>Karolina Bąk</t>
        </is>
      </c>
      <c r="J52" s="14" t="inlineStr">
        <is>
          <t>AST-0050</t>
        </is>
      </c>
      <c r="K52" s="14" t="inlineStr">
        <is>
          <t>Poufna</t>
        </is>
      </c>
      <c r="L52" s="14" t="inlineStr">
        <is>
          <t>Tak – klienci</t>
        </is>
      </c>
      <c r="M52" s="14" t="inlineStr">
        <is>
          <t>Wysoka</t>
        </is>
      </c>
      <c r="N52" s="14" t="inlineStr">
        <is>
          <t>24 h</t>
        </is>
      </c>
      <c r="O52" s="14" t="inlineStr">
        <is>
          <t>24 h</t>
        </is>
      </c>
      <c r="P52" s="14" t="inlineStr">
        <is>
          <t>Eksport dzienny przez API do S3</t>
        </is>
      </c>
      <c r="Q52" s="14" t="inlineStr">
        <is>
          <t>Cloud Monitoring</t>
        </is>
      </c>
      <c r="R52" s="14" t="inlineStr">
        <is>
          <t>Google Cloud IAM + MFA</t>
        </is>
      </c>
      <c r="S52" s="15" t="n"/>
      <c r="T52" s="14" t="inlineStr">
        <is>
          <t>W użyciu</t>
        </is>
      </c>
      <c r="U52" s="16" t="n">
        <v>18700</v>
      </c>
      <c r="V52" s="15" t="n">
        <v>46154</v>
      </c>
      <c r="W52" s="15" t="n">
        <v>46246</v>
      </c>
      <c r="X52" s="14" t="inlineStr">
        <is>
          <t>Kopia danych z ERP i portalu B2B – tu też są dane klientów</t>
        </is>
      </c>
    </row>
    <row r="53">
      <c r="A53" s="17" t="inlineStr">
        <is>
          <t>AST-0052</t>
        </is>
      </c>
      <c r="B53" s="18" t="inlineStr">
        <is>
          <t>Cloud Storage – nordvent-datalake-eu</t>
        </is>
      </c>
      <c r="C53" s="18" t="inlineStr">
        <is>
          <t>Magazyn danych</t>
        </is>
      </c>
      <c r="D53" s="18" t="inlineStr">
        <is>
          <t>Dane</t>
        </is>
      </c>
      <c r="E53" s="18" t="inlineStr">
        <is>
          <t>Produkcja</t>
        </is>
      </c>
      <c r="F53" s="18" t="inlineStr">
        <is>
          <t>GCP – europe-west4</t>
        </is>
      </c>
      <c r="G53" s="18" t="inlineStr">
        <is>
          <t>6,2 TB · pliki źródłowe do BigQuery</t>
        </is>
      </c>
      <c r="H53" s="18" t="inlineStr">
        <is>
          <t>Katarzyna Lis – Dyrektor Sprzedaży</t>
        </is>
      </c>
      <c r="I53" s="18" t="inlineStr">
        <is>
          <t>Karolina Bąk</t>
        </is>
      </c>
      <c r="J53" s="18" t="inlineStr">
        <is>
          <t>AST-0050</t>
        </is>
      </c>
      <c r="K53" s="18" t="inlineStr">
        <is>
          <t>Poufna</t>
        </is>
      </c>
      <c r="L53" s="18" t="inlineStr">
        <is>
          <t>Tak – klienci</t>
        </is>
      </c>
      <c r="M53" s="18" t="inlineStr">
        <is>
          <t>Średnia</t>
        </is>
      </c>
      <c r="N53" s="18" t="inlineStr">
        <is>
          <t>24 h</t>
        </is>
      </c>
      <c r="O53" s="18" t="inlineStr">
        <is>
          <t>24 h</t>
        </is>
      </c>
      <c r="P53" s="18" t="inlineStr">
        <is>
          <t>Wersjonowanie + replikacja do Glacier</t>
        </is>
      </c>
      <c r="Q53" s="18" t="inlineStr">
        <is>
          <t>Cloud Monitoring</t>
        </is>
      </c>
      <c r="R53" s="18" t="inlineStr">
        <is>
          <t>Google Cloud IAM + MFA</t>
        </is>
      </c>
      <c r="S53" s="19" t="n"/>
      <c r="T53" s="18" t="inlineStr">
        <is>
          <t>W użyciu</t>
        </is>
      </c>
      <c r="U53" s="20" t="n">
        <v>4100</v>
      </c>
      <c r="V53" s="19" t="n">
        <v>46154</v>
      </c>
      <c r="W53" s="19" t="n">
        <v>46246</v>
      </c>
      <c r="X53" s="18" t="inlineStr">
        <is>
          <t>Reguła cyklu życia: archiwizacja po 90 dniach</t>
        </is>
      </c>
    </row>
    <row r="54">
      <c r="A54" s="13" t="inlineStr">
        <is>
          <t>AST-0053</t>
        </is>
      </c>
      <c r="B54" s="14" t="inlineStr">
        <is>
          <t>Looker Studio – raporty zarządcze</t>
        </is>
      </c>
      <c r="C54" s="14" t="inlineStr">
        <is>
          <t>Usługa SaaS</t>
        </is>
      </c>
      <c r="D54" s="14" t="inlineStr">
        <is>
          <t>Aplikacja</t>
        </is>
      </c>
      <c r="E54" s="14" t="inlineStr">
        <is>
          <t>Produkcja</t>
        </is>
      </c>
      <c r="F54" s="14" t="inlineStr">
        <is>
          <t>GCP – europe-west4</t>
        </is>
      </c>
      <c r="G54" s="14" t="inlineStr">
        <is>
          <t>11 raportów · odbiorcy: zarząd, sprzedaż</t>
        </is>
      </c>
      <c r="H54" s="14" t="inlineStr">
        <is>
          <t>Katarzyna Lis – Dyrektor Sprzedaży</t>
        </is>
      </c>
      <c r="I54" s="14" t="inlineStr">
        <is>
          <t>Karolina Bąk</t>
        </is>
      </c>
      <c r="J54" s="14" t="inlineStr">
        <is>
          <t>AST-0051</t>
        </is>
      </c>
      <c r="K54" s="14" t="inlineStr">
        <is>
          <t>Poufna</t>
        </is>
      </c>
      <c r="L54" s="14" t="inlineStr">
        <is>
          <t>Nie</t>
        </is>
      </c>
      <c r="M54" s="14" t="inlineStr">
        <is>
          <t>Średnia</t>
        </is>
      </c>
      <c r="N54" s="14" t="inlineStr">
        <is>
          <t>3 dni</t>
        </is>
      </c>
      <c r="O54" s="14" t="inlineStr">
        <is>
          <t>n/d</t>
        </is>
      </c>
      <c r="P54" s="14" t="inlineStr">
        <is>
          <t>Eksport miesięczny z panelu dostawcy</t>
        </is>
      </c>
      <c r="Q54" s="14" t="inlineStr">
        <is>
          <t>Brak</t>
        </is>
      </c>
      <c r="R54" s="14" t="inlineStr">
        <is>
          <t>Google Cloud IAM + MFA</t>
        </is>
      </c>
      <c r="S54" s="15" t="n"/>
      <c r="T54" s="14" t="inlineStr">
        <is>
          <t>W użyciu</t>
        </is>
      </c>
      <c r="U54" s="16" t="n"/>
      <c r="V54" s="15" t="n">
        <v>46154</v>
      </c>
      <c r="W54" s="15" t="n">
        <v>46246</v>
      </c>
      <c r="X54" s="14" t="inlineStr">
        <is>
          <t>Udostępnienia zewnętrzne przeglądane przy audycie dostępu</t>
        </is>
      </c>
    </row>
    <row r="55">
      <c r="A55" s="17" t="inlineStr">
        <is>
          <t>AST-0054</t>
        </is>
      </c>
      <c r="B55" s="18" t="inlineStr">
        <is>
          <t>Google Analytics 4 + Tag Manager</t>
        </is>
      </c>
      <c r="C55" s="18" t="inlineStr">
        <is>
          <t>Usługa SaaS</t>
        </is>
      </c>
      <c r="D55" s="18" t="inlineStr">
        <is>
          <t>Dane</t>
        </is>
      </c>
      <c r="E55" s="18" t="inlineStr">
        <is>
          <t>Produkcja</t>
        </is>
      </c>
      <c r="F55" s="18" t="inlineStr">
        <is>
          <t>GCP – europe-west4</t>
        </is>
      </c>
      <c r="G55" s="18" t="inlineStr">
        <is>
          <t>Property 412889201 · nordvent.pl</t>
        </is>
      </c>
      <c r="H55" s="18" t="inlineStr">
        <is>
          <t>Piotr Adamczyk – Kierownik Marketingu</t>
        </is>
      </c>
      <c r="I55" s="18" t="inlineStr">
        <is>
          <t>Karolina Bąk</t>
        </is>
      </c>
      <c r="J55" s="18" t="inlineStr"/>
      <c r="K55" s="18" t="inlineStr">
        <is>
          <t>Wewnętrzna</t>
        </is>
      </c>
      <c r="L55" s="18" t="inlineStr">
        <is>
          <t>Tak – klienci</t>
        </is>
      </c>
      <c r="M55" s="18" t="inlineStr">
        <is>
          <t>Niska</t>
        </is>
      </c>
      <c r="N55" s="18" t="inlineStr">
        <is>
          <t>5 dni</t>
        </is>
      </c>
      <c r="O55" s="18" t="inlineStr">
        <is>
          <t>n/d</t>
        </is>
      </c>
      <c r="P55" s="18" t="inlineStr">
        <is>
          <t>Tylko po stronie dostawcy</t>
        </is>
      </c>
      <c r="Q55" s="18" t="inlineStr">
        <is>
          <t>Brak</t>
        </is>
      </c>
      <c r="R55" s="18" t="inlineStr">
        <is>
          <t>Google Cloud IAM + MFA</t>
        </is>
      </c>
      <c r="S55" s="19" t="n"/>
      <c r="T55" s="18" t="inlineStr">
        <is>
          <t>W użyciu</t>
        </is>
      </c>
      <c r="U55" s="20" t="n"/>
      <c r="V55" s="19" t="n">
        <v>46154</v>
      </c>
      <c r="W55" s="19" t="n">
        <v>46246</v>
      </c>
      <c r="X55" s="18" t="inlineStr">
        <is>
          <t>Zgody z bannera CMP; retencja zdarzeń 14 miesięcy</t>
        </is>
      </c>
    </row>
    <row r="56">
      <c r="A56" s="13" t="inlineStr">
        <is>
          <t>AST-0055</t>
        </is>
      </c>
      <c r="B56" s="14" t="inlineStr">
        <is>
          <t>Konto serwisowe bi-loader@…gserviceaccount.com</t>
        </is>
      </c>
      <c r="C56" s="14" t="inlineStr">
        <is>
          <t>Tożsamość i dostęp</t>
        </is>
      </c>
      <c r="D56" s="14" t="inlineStr">
        <is>
          <t>Tożsamość</t>
        </is>
      </c>
      <c r="E56" s="14" t="inlineStr">
        <is>
          <t>Produkcja</t>
        </is>
      </c>
      <c r="F56" s="14" t="inlineStr">
        <is>
          <t>GCP – europe-west4</t>
        </is>
      </c>
      <c r="G56" s="14" t="inlineStr">
        <is>
          <t>Rola BigQuery Data Editor · klucz JSON</t>
        </is>
      </c>
      <c r="H56" s="14" t="inlineStr">
        <is>
          <t>Tomasz Górski – Kierownik IT</t>
        </is>
      </c>
      <c r="I56" s="14" t="inlineStr">
        <is>
          <t>Karolina Bąk</t>
        </is>
      </c>
      <c r="J56" s="14" t="inlineStr">
        <is>
          <t>AST-0050</t>
        </is>
      </c>
      <c r="K56" s="14" t="inlineStr">
        <is>
          <t>Ściśle poufna</t>
        </is>
      </c>
      <c r="L56" s="14" t="inlineStr">
        <is>
          <t>Nie</t>
        </is>
      </c>
      <c r="M56" s="14" t="inlineStr">
        <is>
          <t>Wysoka</t>
        </is>
      </c>
      <c r="N56" s="14" t="inlineStr">
        <is>
          <t>8 h</t>
        </is>
      </c>
      <c r="O56" s="14" t="inlineStr">
        <is>
          <t>n/d</t>
        </is>
      </c>
      <c r="P56" s="14" t="inlineStr">
        <is>
          <t>Konfiguracja w GitLab (przy każdej zmianie)</t>
        </is>
      </c>
      <c r="Q56" s="14" t="inlineStr">
        <is>
          <t>Cloud Monitoring</t>
        </is>
      </c>
      <c r="R56" s="14" t="inlineStr">
        <is>
          <t>Konto serwisowe, klucz w Key Vault</t>
        </is>
      </c>
      <c r="S56" s="15" t="n">
        <v>46356</v>
      </c>
      <c r="T56" s="14" t="inlineStr">
        <is>
          <t>W użyciu</t>
        </is>
      </c>
      <c r="U56" s="16" t="n"/>
      <c r="V56" s="15" t="n">
        <v>46154</v>
      </c>
      <c r="W56" s="15" t="n">
        <v>46246</v>
      </c>
      <c r="X56" s="14" t="inlineStr">
        <is>
          <t>Klucz JSON starszy niż 12 mies. – zaplanowana rotacja</t>
        </is>
      </c>
    </row>
    <row r="57">
      <c r="A57" s="17" t="inlineStr">
        <is>
          <t>AST-0056</t>
        </is>
      </c>
      <c r="B57" s="18" t="inlineStr">
        <is>
          <t>Google Search Console + Google Ads</t>
        </is>
      </c>
      <c r="C57" s="18" t="inlineStr">
        <is>
          <t>Usługa SaaS</t>
        </is>
      </c>
      <c r="D57" s="18" t="inlineStr">
        <is>
          <t>Aplikacja</t>
        </is>
      </c>
      <c r="E57" s="18" t="inlineStr">
        <is>
          <t>Produkcja</t>
        </is>
      </c>
      <c r="F57" s="18" t="inlineStr">
        <is>
          <t>SaaS – USA</t>
        </is>
      </c>
      <c r="G57" s="18" t="inlineStr">
        <is>
          <t>nordvent.pl, nordvent.eu · konto MCC</t>
        </is>
      </c>
      <c r="H57" s="18" t="inlineStr">
        <is>
          <t>Piotr Adamczyk – Kierownik Marketingu</t>
        </is>
      </c>
      <c r="I57" s="18" t="inlineStr">
        <is>
          <t>Agencja Adverto Sp. z o.o.</t>
        </is>
      </c>
      <c r="J57" s="18" t="inlineStr"/>
      <c r="K57" s="18" t="inlineStr">
        <is>
          <t>Wewnętrzna</t>
        </is>
      </c>
      <c r="L57" s="18" t="inlineStr">
        <is>
          <t>Nie</t>
        </is>
      </c>
      <c r="M57" s="18" t="inlineStr">
        <is>
          <t>Niska</t>
        </is>
      </c>
      <c r="N57" s="18" t="inlineStr">
        <is>
          <t>5 dni</t>
        </is>
      </c>
      <c r="O57" s="18" t="inlineStr">
        <is>
          <t>n/d</t>
        </is>
      </c>
      <c r="P57" s="18" t="inlineStr">
        <is>
          <t>Brak</t>
        </is>
      </c>
      <c r="Q57" s="18" t="inlineStr">
        <is>
          <t>Brak</t>
        </is>
      </c>
      <c r="R57" s="18" t="inlineStr">
        <is>
          <t>Konto współdzielone – do likwidacji</t>
        </is>
      </c>
      <c r="S57" s="19" t="n"/>
      <c r="T57" s="18" t="inlineStr">
        <is>
          <t>W użyciu</t>
        </is>
      </c>
      <c r="U57" s="20" t="n"/>
      <c r="V57" s="19" t="n">
        <v>46154</v>
      </c>
      <c r="W57" s="19" t="n">
        <v>46246</v>
      </c>
      <c r="X57" s="18" t="inlineStr">
        <is>
          <t>Dostęp agencji do odebrania po zakończeniu umowy</t>
        </is>
      </c>
    </row>
    <row r="58">
      <c r="A58" s="13" t="inlineStr">
        <is>
          <t>AST-0057</t>
        </is>
      </c>
      <c r="B58" s="14" t="inlineStr">
        <is>
          <t>Serwer dedykowany OVH – ovh-app-01</t>
        </is>
      </c>
      <c r="C58" s="14" t="inlineStr">
        <is>
          <t>Serwer fizyczny</t>
        </is>
      </c>
      <c r="D58" s="14" t="inlineStr">
        <is>
          <t>Infrastruktura</t>
        </is>
      </c>
      <c r="E58" s="14" t="inlineStr">
        <is>
          <t>Produkcja</t>
        </is>
      </c>
      <c r="F58" s="14" t="inlineStr">
        <is>
          <t>OVHcloud – Gravelines (GRA)</t>
        </is>
      </c>
      <c r="G58" s="14" t="inlineStr">
        <is>
          <t>Advance-2 Gen2 · Debian 12 · Docker 27</t>
        </is>
      </c>
      <c r="H58" s="14" t="inlineStr">
        <is>
          <t>Tomasz Górski – Kierownik IT</t>
        </is>
      </c>
      <c r="I58" s="14" t="inlineStr">
        <is>
          <t>Michał Kaczmarek</t>
        </is>
      </c>
      <c r="J58" s="14" t="inlineStr"/>
      <c r="K58" s="14" t="inlineStr">
        <is>
          <t>Poufna</t>
        </is>
      </c>
      <c r="L58" s="14" t="inlineStr">
        <is>
          <t>Tak – pracownicy</t>
        </is>
      </c>
      <c r="M58" s="14" t="inlineStr">
        <is>
          <t>Wysoka</t>
        </is>
      </c>
      <c r="N58" s="14" t="inlineStr">
        <is>
          <t>8 h</t>
        </is>
      </c>
      <c r="O58" s="14" t="inlineStr">
        <is>
          <t>24 h</t>
        </is>
      </c>
      <c r="P58" s="14" t="inlineStr">
        <is>
          <t>Dump nocny do OVH Object Storage, 30 dni</t>
        </is>
      </c>
      <c r="Q58" s="14" t="inlineStr">
        <is>
          <t>Zabbix + Grafana</t>
        </is>
      </c>
      <c r="R58" s="14" t="inlineStr">
        <is>
          <t>Klucz SSH przez bastion</t>
        </is>
      </c>
      <c r="S58" s="15" t="n">
        <v>46904</v>
      </c>
      <c r="T58" s="14" t="inlineStr">
        <is>
          <t>W użyciu</t>
        </is>
      </c>
      <c r="U58" s="16" t="n">
        <v>7080</v>
      </c>
      <c r="V58" s="15" t="n">
        <v>46217</v>
      </c>
      <c r="W58" s="15" t="n">
        <v>46401</v>
      </c>
      <c r="X58" s="14" t="inlineStr">
        <is>
          <t>Host wszystkich narzędzi wewnętrznych IT</t>
        </is>
      </c>
    </row>
    <row r="59">
      <c r="A59" s="17" t="inlineStr">
        <is>
          <t>AST-0058</t>
        </is>
      </c>
      <c r="B59" s="18" t="inlineStr">
        <is>
          <t>Serwer dedykowany OVH – ovh-app-02</t>
        </is>
      </c>
      <c r="C59" s="18" t="inlineStr">
        <is>
          <t>Serwer fizyczny</t>
        </is>
      </c>
      <c r="D59" s="18" t="inlineStr">
        <is>
          <t>Infrastruktura</t>
        </is>
      </c>
      <c r="E59" s="18" t="inlineStr">
        <is>
          <t>Przedprodukcja</t>
        </is>
      </c>
      <c r="F59" s="18" t="inlineStr">
        <is>
          <t>OVHcloud – Roubaix (RBX)</t>
        </is>
      </c>
      <c r="G59" s="18" t="inlineStr">
        <is>
          <t>Rise-1 · Ubuntu 20.04 LTS · Docker 24</t>
        </is>
      </c>
      <c r="H59" s="18" t="inlineStr">
        <is>
          <t>Tomasz Górski – Kierownik IT</t>
        </is>
      </c>
      <c r="I59" s="18" t="inlineStr">
        <is>
          <t>Michał Kaczmarek</t>
        </is>
      </c>
      <c r="J59" s="18" t="inlineStr"/>
      <c r="K59" s="18" t="inlineStr">
        <is>
          <t>Wewnętrzna</t>
        </is>
      </c>
      <c r="L59" s="18" t="inlineStr">
        <is>
          <t>Nie</t>
        </is>
      </c>
      <c r="M59" s="18" t="inlineStr">
        <is>
          <t>Średnia</t>
        </is>
      </c>
      <c r="N59" s="18" t="inlineStr">
        <is>
          <t>3 dni</t>
        </is>
      </c>
      <c r="O59" s="18" t="inlineStr">
        <is>
          <t>7 dni</t>
        </is>
      </c>
      <c r="P59" s="18" t="inlineStr">
        <is>
          <t>Brak</t>
        </is>
      </c>
      <c r="Q59" s="18" t="inlineStr">
        <is>
          <t>Uptime Kuma + Grafana</t>
        </is>
      </c>
      <c r="R59" s="18" t="inlineStr">
        <is>
          <t>Klucz SSH przez bastion</t>
        </is>
      </c>
      <c r="S59" s="19" t="n">
        <v>45808</v>
      </c>
      <c r="T59" s="18" t="inlineStr">
        <is>
          <t>W użyciu</t>
        </is>
      </c>
      <c r="U59" s="20" t="n">
        <v>3240</v>
      </c>
      <c r="V59" s="19" t="n">
        <v>46098</v>
      </c>
      <c r="W59" s="19" t="n">
        <v>46190</v>
      </c>
      <c r="X59" s="18" t="inlineStr">
        <is>
          <t>System po EOL i przegląd po terminie – do migracji na Debiana</t>
        </is>
      </c>
    </row>
    <row r="60">
      <c r="A60" s="13" t="inlineStr">
        <is>
          <t>AST-0059</t>
        </is>
      </c>
      <c r="B60" s="14" t="inlineStr">
        <is>
          <t>Kontener: Traefik v3 (reverse proxy, TLS)</t>
        </is>
      </c>
      <c r="C60" s="14" t="inlineStr">
        <is>
          <t>Kontener / usługa</t>
        </is>
      </c>
      <c r="D60" s="14" t="inlineStr">
        <is>
          <t>Sieć</t>
        </is>
      </c>
      <c r="E60" s="14" t="inlineStr">
        <is>
          <t>Produkcja</t>
        </is>
      </c>
      <c r="F60" s="14" t="inlineStr">
        <is>
          <t>OVHcloud – Gravelines (GRA)</t>
        </is>
      </c>
      <c r="G60" s="14" t="inlineStr">
        <is>
          <t>traefik:v3.1 · 14 tras · ACME DNS-01</t>
        </is>
      </c>
      <c r="H60" s="14" t="inlineStr">
        <is>
          <t>Tomasz Górski – Kierownik IT</t>
        </is>
      </c>
      <c r="I60" s="14" t="inlineStr">
        <is>
          <t>Michał Kaczmarek</t>
        </is>
      </c>
      <c r="J60" s="14" t="inlineStr">
        <is>
          <t>AST-0057</t>
        </is>
      </c>
      <c r="K60" s="14" t="inlineStr">
        <is>
          <t>Wewnętrzna</t>
        </is>
      </c>
      <c r="L60" s="14" t="inlineStr">
        <is>
          <t>Nie</t>
        </is>
      </c>
      <c r="M60" s="14" t="inlineStr">
        <is>
          <t>Wysoka</t>
        </is>
      </c>
      <c r="N60" s="14" t="inlineStr">
        <is>
          <t>2 h</t>
        </is>
      </c>
      <c r="O60" s="14" t="inlineStr">
        <is>
          <t>24 h</t>
        </is>
      </c>
      <c r="P60" s="14" t="inlineStr">
        <is>
          <t>Konfiguracja w GitLab (przy każdej zmianie)</t>
        </is>
      </c>
      <c r="Q60" s="14" t="inlineStr">
        <is>
          <t>Zabbix + Grafana</t>
        </is>
      </c>
      <c r="R60" s="14" t="inlineStr">
        <is>
          <t>Klucz SSH przez bastion</t>
        </is>
      </c>
      <c r="S60" s="15" t="n"/>
      <c r="T60" s="14" t="inlineStr">
        <is>
          <t>W użyciu</t>
        </is>
      </c>
      <c r="U60" s="16" t="n"/>
      <c r="V60" s="15" t="n">
        <v>46217</v>
      </c>
      <c r="W60" s="15" t="n">
        <v>46401</v>
      </c>
      <c r="X60" s="14" t="inlineStr">
        <is>
          <t>Odnawia wszystkie certyfikaty Let's Encrypt automatycznie</t>
        </is>
      </c>
    </row>
    <row r="61">
      <c r="A61" s="17" t="inlineStr">
        <is>
          <t>AST-0060</t>
        </is>
      </c>
      <c r="B61" s="18" t="inlineStr">
        <is>
          <t>Kontener: GitLab CE</t>
        </is>
      </c>
      <c r="C61" s="18" t="inlineStr">
        <is>
          <t>Kontener / usługa</t>
        </is>
      </c>
      <c r="D61" s="18" t="inlineStr">
        <is>
          <t>Aplikacja</t>
        </is>
      </c>
      <c r="E61" s="18" t="inlineStr">
        <is>
          <t>Produkcja</t>
        </is>
      </c>
      <c r="F61" s="18" t="inlineStr">
        <is>
          <t>OVHcloud – Gravelines (GRA)</t>
        </is>
      </c>
      <c r="G61" s="18" t="inlineStr">
        <is>
          <t>gitlab/gitlab-ce:17.4 · 61 repozytoriów</t>
        </is>
      </c>
      <c r="H61" s="18" t="inlineStr">
        <is>
          <t>Tomasz Górski – Kierownik IT</t>
        </is>
      </c>
      <c r="I61" s="18" t="inlineStr">
        <is>
          <t>Michał Kaczmarek</t>
        </is>
      </c>
      <c r="J61" s="18" t="inlineStr">
        <is>
          <t>AST-0057, AST-0067</t>
        </is>
      </c>
      <c r="K61" s="18" t="inlineStr">
        <is>
          <t>Ściśle poufna</t>
        </is>
      </c>
      <c r="L61" s="18" t="inlineStr">
        <is>
          <t>Tak – pracownicy</t>
        </is>
      </c>
      <c r="M61" s="18" t="inlineStr">
        <is>
          <t>Krytyczna</t>
        </is>
      </c>
      <c r="N61" s="18" t="inlineStr">
        <is>
          <t>4 h</t>
        </is>
      </c>
      <c r="O61" s="18" t="inlineStr">
        <is>
          <t>24 h</t>
        </is>
      </c>
      <c r="P61" s="18" t="inlineStr">
        <is>
          <t>Dump nocny do OVH Object Storage, 30 dni</t>
        </is>
      </c>
      <c r="Q61" s="18" t="inlineStr">
        <is>
          <t>Zabbix + Grafana</t>
        </is>
      </c>
      <c r="R61" s="18" t="inlineStr">
        <is>
          <t>SSO z Entra ID + MFA</t>
        </is>
      </c>
      <c r="S61" s="19" t="n"/>
      <c r="T61" s="18" t="inlineStr">
        <is>
          <t>W użyciu</t>
        </is>
      </c>
      <c r="U61" s="20" t="n"/>
      <c r="V61" s="19" t="n">
        <v>46217</v>
      </c>
      <c r="W61" s="19" t="n">
        <v>46401</v>
      </c>
      <c r="X61" s="18" t="inlineStr">
        <is>
          <t>Kod, pipeline'y i Infrastructure as Code całej firmy</t>
        </is>
      </c>
    </row>
    <row r="62">
      <c r="A62" s="13" t="inlineStr">
        <is>
          <t>AST-0061</t>
        </is>
      </c>
      <c r="B62" s="14" t="inlineStr">
        <is>
          <t>Kontener: GitLab Runner</t>
        </is>
      </c>
      <c r="C62" s="14" t="inlineStr">
        <is>
          <t>Kontener / usługa</t>
        </is>
      </c>
      <c r="D62" s="14" t="inlineStr">
        <is>
          <t>Platforma</t>
        </is>
      </c>
      <c r="E62" s="14" t="inlineStr">
        <is>
          <t>Produkcja</t>
        </is>
      </c>
      <c r="F62" s="14" t="inlineStr">
        <is>
          <t>OVHcloud – Gravelines (GRA)</t>
        </is>
      </c>
      <c r="G62" s="14" t="inlineStr">
        <is>
          <t>gitlab-runner:17.4 · 3 równoległe zadania</t>
        </is>
      </c>
      <c r="H62" s="14" t="inlineStr">
        <is>
          <t>Tomasz Górski – Kierownik IT</t>
        </is>
      </c>
      <c r="I62" s="14" t="inlineStr">
        <is>
          <t>Michał Kaczmarek</t>
        </is>
      </c>
      <c r="J62" s="14" t="inlineStr">
        <is>
          <t>AST-0060</t>
        </is>
      </c>
      <c r="K62" s="14" t="inlineStr">
        <is>
          <t>Poufna</t>
        </is>
      </c>
      <c r="L62" s="14" t="inlineStr">
        <is>
          <t>Nie</t>
        </is>
      </c>
      <c r="M62" s="14" t="inlineStr">
        <is>
          <t>Wysoka</t>
        </is>
      </c>
      <c r="N62" s="14" t="inlineStr">
        <is>
          <t>8 h</t>
        </is>
      </c>
      <c r="O62" s="14" t="inlineStr">
        <is>
          <t>n/d</t>
        </is>
      </c>
      <c r="P62" s="14" t="inlineStr">
        <is>
          <t>Konfiguracja w GitLab (przy każdej zmianie)</t>
        </is>
      </c>
      <c r="Q62" s="14" t="inlineStr">
        <is>
          <t>Zabbix + Grafana</t>
        </is>
      </c>
      <c r="R62" s="14" t="inlineStr">
        <is>
          <t>Klucz SSH przez bastion</t>
        </is>
      </c>
      <c r="S62" s="15" t="n"/>
      <c r="T62" s="14" t="inlineStr">
        <is>
          <t>W użyciu</t>
        </is>
      </c>
      <c r="U62" s="16" t="n"/>
      <c r="V62" s="15" t="n">
        <v>46217</v>
      </c>
      <c r="W62" s="15" t="n">
        <v>46401</v>
      </c>
      <c r="X62" s="14" t="inlineStr">
        <is>
          <t>Ma tokeny wdrożeniowe do AWS – traktowany jak system produkcyjny</t>
        </is>
      </c>
    </row>
    <row r="63">
      <c r="A63" s="17" t="inlineStr">
        <is>
          <t>AST-0062</t>
        </is>
      </c>
      <c r="B63" s="18" t="inlineStr">
        <is>
          <t>Kontener: Zabbix 7.0</t>
        </is>
      </c>
      <c r="C63" s="18" t="inlineStr">
        <is>
          <t>Kontener / usługa</t>
        </is>
      </c>
      <c r="D63" s="18" t="inlineStr">
        <is>
          <t>Aplikacja</t>
        </is>
      </c>
      <c r="E63" s="18" t="inlineStr">
        <is>
          <t>Produkcja</t>
        </is>
      </c>
      <c r="F63" s="18" t="inlineStr">
        <is>
          <t>OVHcloud – Gravelines (GRA)</t>
        </is>
      </c>
      <c r="G63" s="18" t="inlineStr">
        <is>
          <t>zabbix-server-pgsql:7.0 · 212 hostów</t>
        </is>
      </c>
      <c r="H63" s="18" t="inlineStr">
        <is>
          <t>Tomasz Górski – Kierownik IT</t>
        </is>
      </c>
      <c r="I63" s="18" t="inlineStr">
        <is>
          <t>Paweł Nowak</t>
        </is>
      </c>
      <c r="J63" s="18" t="inlineStr">
        <is>
          <t>AST-0057, AST-0067</t>
        </is>
      </c>
      <c r="K63" s="18" t="inlineStr">
        <is>
          <t>Wewnętrzna</t>
        </is>
      </c>
      <c r="L63" s="18" t="inlineStr">
        <is>
          <t>Nie</t>
        </is>
      </c>
      <c r="M63" s="18" t="inlineStr">
        <is>
          <t>Wysoka</t>
        </is>
      </c>
      <c r="N63" s="18" t="inlineStr">
        <is>
          <t>4 h</t>
        </is>
      </c>
      <c r="O63" s="18" t="inlineStr">
        <is>
          <t>24 h</t>
        </is>
      </c>
      <c r="P63" s="18" t="inlineStr">
        <is>
          <t>Dump nocny do OVH Object Storage, 30 dni</t>
        </is>
      </c>
      <c r="Q63" s="18" t="inlineStr">
        <is>
          <t>Uptime Kuma + Grafana</t>
        </is>
      </c>
      <c r="R63" s="18" t="inlineStr">
        <is>
          <t>SSO z Entra ID + MFA</t>
        </is>
      </c>
      <c r="S63" s="19" t="n"/>
      <c r="T63" s="18" t="inlineStr">
        <is>
          <t>W użyciu</t>
        </is>
      </c>
      <c r="U63" s="20" t="n"/>
      <c r="V63" s="19" t="n">
        <v>46217</v>
      </c>
      <c r="W63" s="19" t="n">
        <v>46401</v>
      </c>
      <c r="X63" s="18" t="inlineStr">
        <is>
          <t>Monitoring monitoringu: osobny Uptime Kuma pilnuje Zabbiksa</t>
        </is>
      </c>
    </row>
    <row r="64">
      <c r="A64" s="13" t="inlineStr">
        <is>
          <t>AST-0063</t>
        </is>
      </c>
      <c r="B64" s="14" t="inlineStr">
        <is>
          <t>Kontener: Grafana + Loki</t>
        </is>
      </c>
      <c r="C64" s="14" t="inlineStr">
        <is>
          <t>Kontener / usługa</t>
        </is>
      </c>
      <c r="D64" s="14" t="inlineStr">
        <is>
          <t>Aplikacja</t>
        </is>
      </c>
      <c r="E64" s="14" t="inlineStr">
        <is>
          <t>Produkcja</t>
        </is>
      </c>
      <c r="F64" s="14" t="inlineStr">
        <is>
          <t>OVHcloud – Gravelines (GRA)</t>
        </is>
      </c>
      <c r="G64" s="14" t="inlineStr">
        <is>
          <t>grafana:11.2 · loki:3.1 · 30 dni logów</t>
        </is>
      </c>
      <c r="H64" s="14" t="inlineStr">
        <is>
          <t>Tomasz Górski – Kierownik IT</t>
        </is>
      </c>
      <c r="I64" s="14" t="inlineStr">
        <is>
          <t>Paweł Nowak</t>
        </is>
      </c>
      <c r="J64" s="14" t="inlineStr">
        <is>
          <t>AST-0057</t>
        </is>
      </c>
      <c r="K64" s="14" t="inlineStr">
        <is>
          <t>Wewnętrzna</t>
        </is>
      </c>
      <c r="L64" s="14" t="inlineStr">
        <is>
          <t>Nie</t>
        </is>
      </c>
      <c r="M64" s="14" t="inlineStr">
        <is>
          <t>Średnia</t>
        </is>
      </c>
      <c r="N64" s="14" t="inlineStr">
        <is>
          <t>8 h</t>
        </is>
      </c>
      <c r="O64" s="14" t="inlineStr">
        <is>
          <t>24 h</t>
        </is>
      </c>
      <c r="P64" s="14" t="inlineStr">
        <is>
          <t>Dump nocny do OVH Object Storage, 30 dni</t>
        </is>
      </c>
      <c r="Q64" s="14" t="inlineStr">
        <is>
          <t>Uptime Kuma + Grafana</t>
        </is>
      </c>
      <c r="R64" s="14" t="inlineStr">
        <is>
          <t>SSO z Entra ID + MFA</t>
        </is>
      </c>
      <c r="S64" s="15" t="n"/>
      <c r="T64" s="14" t="inlineStr">
        <is>
          <t>W użyciu</t>
        </is>
      </c>
      <c r="U64" s="16" t="n"/>
      <c r="V64" s="15" t="n">
        <v>46217</v>
      </c>
      <c r="W64" s="15" t="n">
        <v>46401</v>
      </c>
      <c r="X64" s="14" t="inlineStr">
        <is>
          <t>Logi z ECS i serwerów OVH w jednym miejscu</t>
        </is>
      </c>
    </row>
    <row r="65">
      <c r="A65" s="17" t="inlineStr">
        <is>
          <t>AST-0064</t>
        </is>
      </c>
      <c r="B65" s="18" t="inlineStr">
        <is>
          <t>Kontener: Vaultwarden (menedżer haseł)</t>
        </is>
      </c>
      <c r="C65" s="18" t="inlineStr">
        <is>
          <t>Kontener / usługa</t>
        </is>
      </c>
      <c r="D65" s="18" t="inlineStr">
        <is>
          <t>Tożsamość</t>
        </is>
      </c>
      <c r="E65" s="18" t="inlineStr">
        <is>
          <t>Produkcja</t>
        </is>
      </c>
      <c r="F65" s="18" t="inlineStr">
        <is>
          <t>OVHcloud – Gravelines (GRA)</t>
        </is>
      </c>
      <c r="G65" s="18" t="inlineStr">
        <is>
          <t>vaultwarden:1.32 · 74 użytkowników</t>
        </is>
      </c>
      <c r="H65" s="18" t="inlineStr">
        <is>
          <t>Tomasz Górski – Kierownik IT</t>
        </is>
      </c>
      <c r="I65" s="18" t="inlineStr">
        <is>
          <t>Paweł Nowak</t>
        </is>
      </c>
      <c r="J65" s="18" t="inlineStr">
        <is>
          <t>AST-0057</t>
        </is>
      </c>
      <c r="K65" s="18" t="inlineStr">
        <is>
          <t>Ściśle poufna</t>
        </is>
      </c>
      <c r="L65" s="18" t="inlineStr">
        <is>
          <t>Tak – pracownicy</t>
        </is>
      </c>
      <c r="M65" s="18" t="inlineStr">
        <is>
          <t>Krytyczna</t>
        </is>
      </c>
      <c r="N65" s="18" t="inlineStr">
        <is>
          <t>2 h</t>
        </is>
      </c>
      <c r="O65" s="18" t="inlineStr">
        <is>
          <t>24 h</t>
        </is>
      </c>
      <c r="P65" s="18" t="inlineStr">
        <is>
          <t>Dump nocny do OVH Object Storage, 30 dni</t>
        </is>
      </c>
      <c r="Q65" s="18" t="inlineStr">
        <is>
          <t>Uptime Kuma + Grafana</t>
        </is>
      </c>
      <c r="R65" s="18" t="inlineStr">
        <is>
          <t>Vaultwarden + MFA</t>
        </is>
      </c>
      <c r="S65" s="19" t="n"/>
      <c r="T65" s="18" t="inlineStr">
        <is>
          <t>W użyciu</t>
        </is>
      </c>
      <c r="U65" s="20" t="n"/>
      <c r="V65" s="19" t="n">
        <v>46217</v>
      </c>
      <c r="W65" s="19" t="n">
        <v>46401</v>
      </c>
      <c r="X65" s="18" t="inlineStr">
        <is>
          <t>Klucze do reszty firmy – kopia szyfrowana i testowana</t>
        </is>
      </c>
    </row>
    <row r="66">
      <c r="A66" s="13" t="inlineStr">
        <is>
          <t>AST-0065</t>
        </is>
      </c>
      <c r="B66" s="14" t="inlineStr">
        <is>
          <t>Kontener: n8n (automatyzacje)</t>
        </is>
      </c>
      <c r="C66" s="14" t="inlineStr">
        <is>
          <t>Kontener / usługa</t>
        </is>
      </c>
      <c r="D66" s="14" t="inlineStr">
        <is>
          <t>Aplikacja</t>
        </is>
      </c>
      <c r="E66" s="14" t="inlineStr">
        <is>
          <t>Produkcja</t>
        </is>
      </c>
      <c r="F66" s="14" t="inlineStr">
        <is>
          <t>OVHcloud – Gravelines (GRA)</t>
        </is>
      </c>
      <c r="G66" s="14" t="inlineStr">
        <is>
          <t>n8nio/n8n:1.62 · 23 aktywne workflow</t>
        </is>
      </c>
      <c r="H66" s="14" t="inlineStr">
        <is>
          <t>Joanna Mazur – Kierownik Logistyki</t>
        </is>
      </c>
      <c r="I66" s="14" t="inlineStr">
        <is>
          <t>Michał Kaczmarek</t>
        </is>
      </c>
      <c r="J66" s="14" t="inlineStr">
        <is>
          <t>AST-0057, AST-0067</t>
        </is>
      </c>
      <c r="K66" s="14" t="inlineStr">
        <is>
          <t>Poufna</t>
        </is>
      </c>
      <c r="L66" s="14" t="inlineStr">
        <is>
          <t>Tak – kontrahenci</t>
        </is>
      </c>
      <c r="M66" s="14" t="inlineStr">
        <is>
          <t>Wysoka</t>
        </is>
      </c>
      <c r="N66" s="14" t="inlineStr">
        <is>
          <t>8 h</t>
        </is>
      </c>
      <c r="O66" s="14" t="inlineStr">
        <is>
          <t>24 h</t>
        </is>
      </c>
      <c r="P66" s="14" t="inlineStr">
        <is>
          <t>Dump nocny do OVH Object Storage, 30 dni</t>
        </is>
      </c>
      <c r="Q66" s="14" t="inlineStr">
        <is>
          <t>Uptime Kuma + Grafana</t>
        </is>
      </c>
      <c r="R66" s="14" t="inlineStr">
        <is>
          <t>SSO z Entra ID + MFA</t>
        </is>
      </c>
      <c r="S66" s="15" t="n"/>
      <c r="T66" s="14" t="inlineStr">
        <is>
          <t>W użyciu</t>
        </is>
      </c>
      <c r="U66" s="16" t="n"/>
      <c r="V66" s="15" t="n">
        <v>46217</v>
      </c>
      <c r="W66" s="15" t="n">
        <v>46401</v>
      </c>
      <c r="X66" s="14" t="inlineStr">
        <is>
          <t>Łączy ERP, WMS, HubSpot i pocztę – awaria zatrzymuje integracje</t>
        </is>
      </c>
    </row>
    <row r="67">
      <c r="A67" s="17" t="inlineStr">
        <is>
          <t>AST-0066</t>
        </is>
      </c>
      <c r="B67" s="18" t="inlineStr">
        <is>
          <t>Kontener: Wiki.js (baza wiedzy IT)</t>
        </is>
      </c>
      <c r="C67" s="18" t="inlineStr">
        <is>
          <t>Kontener / usługa</t>
        </is>
      </c>
      <c r="D67" s="18" t="inlineStr">
        <is>
          <t>Dokumentacja</t>
        </is>
      </c>
      <c r="E67" s="18" t="inlineStr">
        <is>
          <t>Produkcja</t>
        </is>
      </c>
      <c r="F67" s="18" t="inlineStr">
        <is>
          <t>OVHcloud – Gravelines (GRA)</t>
        </is>
      </c>
      <c r="G67" s="18" t="inlineStr">
        <is>
          <t>requarks/wiki:2.5 · 180 stron</t>
        </is>
      </c>
      <c r="H67" s="18" t="inlineStr">
        <is>
          <t>Tomasz Górski – Kierownik IT</t>
        </is>
      </c>
      <c r="I67" s="18" t="inlineStr">
        <is>
          <t>Paweł Nowak</t>
        </is>
      </c>
      <c r="J67" s="18" t="inlineStr">
        <is>
          <t>AST-0057, AST-0067</t>
        </is>
      </c>
      <c r="K67" s="18" t="inlineStr">
        <is>
          <t>Poufna</t>
        </is>
      </c>
      <c r="L67" s="18" t="inlineStr">
        <is>
          <t>Nie</t>
        </is>
      </c>
      <c r="M67" s="18" t="inlineStr">
        <is>
          <t>Średnia</t>
        </is>
      </c>
      <c r="N67" s="18" t="inlineStr">
        <is>
          <t>8 h</t>
        </is>
      </c>
      <c r="O67" s="18" t="inlineStr">
        <is>
          <t>24 h</t>
        </is>
      </c>
      <c r="P67" s="18" t="inlineStr">
        <is>
          <t>Dump nocny do OVH Object Storage, 30 dni</t>
        </is>
      </c>
      <c r="Q67" s="18" t="inlineStr">
        <is>
          <t>Uptime Kuma + Grafana</t>
        </is>
      </c>
      <c r="R67" s="18" t="inlineStr">
        <is>
          <t>SSO z Entra ID + MFA</t>
        </is>
      </c>
      <c r="S67" s="19" t="n"/>
      <c r="T67" s="18" t="inlineStr">
        <is>
          <t>W użyciu</t>
        </is>
      </c>
      <c r="U67" s="20" t="n"/>
      <c r="V67" s="19" t="n">
        <v>46217</v>
      </c>
      <c r="W67" s="19" t="n">
        <v>46401</v>
      </c>
      <c r="X67" s="18" t="inlineStr">
        <is>
          <t>Runbooki – kopia PDF poza tym serwerem (patrz AST-0079)</t>
        </is>
      </c>
    </row>
    <row r="68">
      <c r="A68" s="13" t="inlineStr">
        <is>
          <t>AST-0067</t>
        </is>
      </c>
      <c r="B68" s="14" t="inlineStr">
        <is>
          <t>Kontener: PostgreSQL 16 (baza narzędzi)</t>
        </is>
      </c>
      <c r="C68" s="14" t="inlineStr">
        <is>
          <t>Baza danych</t>
        </is>
      </c>
      <c r="D68" s="14" t="inlineStr">
        <is>
          <t>Dane</t>
        </is>
      </c>
      <c r="E68" s="14" t="inlineStr">
        <is>
          <t>Produkcja</t>
        </is>
      </c>
      <c r="F68" s="14" t="inlineStr">
        <is>
          <t>OVHcloud – Gravelines (GRA)</t>
        </is>
      </c>
      <c r="G68" s="14" t="inlineStr">
        <is>
          <t>postgres:16 · bazy: gitlab, n8n, wiki, zabbix</t>
        </is>
      </c>
      <c r="H68" s="14" t="inlineStr">
        <is>
          <t>Tomasz Górski – Kierownik IT</t>
        </is>
      </c>
      <c r="I68" s="14" t="inlineStr">
        <is>
          <t>Michał Kaczmarek</t>
        </is>
      </c>
      <c r="J68" s="14" t="inlineStr">
        <is>
          <t>AST-0057</t>
        </is>
      </c>
      <c r="K68" s="14" t="inlineStr">
        <is>
          <t>Poufna</t>
        </is>
      </c>
      <c r="L68" s="14" t="inlineStr">
        <is>
          <t>Tak – pracownicy</t>
        </is>
      </c>
      <c r="M68" s="14" t="inlineStr">
        <is>
          <t>Wysoka</t>
        </is>
      </c>
      <c r="N68" s="14" t="inlineStr">
        <is>
          <t>4 h</t>
        </is>
      </c>
      <c r="O68" s="14" t="inlineStr">
        <is>
          <t>24 h</t>
        </is>
      </c>
      <c r="P68" s="14" t="inlineStr">
        <is>
          <t>Dump nocny do OVH Object Storage, 30 dni</t>
        </is>
      </c>
      <c r="Q68" s="14" t="inlineStr">
        <is>
          <t>Zabbix + Grafana</t>
        </is>
      </c>
      <c r="R68" s="14" t="inlineStr">
        <is>
          <t>Klucz SSH przez bastion</t>
        </is>
      </c>
      <c r="S68" s="15" t="n">
        <v>47066</v>
      </c>
      <c r="T68" s="14" t="inlineStr">
        <is>
          <t>W użyciu</t>
        </is>
      </c>
      <c r="U68" s="16" t="n"/>
      <c r="V68" s="15" t="n">
        <v>46217</v>
      </c>
      <c r="W68" s="15" t="n">
        <v>46401</v>
      </c>
      <c r="X68" s="14" t="inlineStr">
        <is>
          <t>Jedna baza dla czterech narzędzi – świadomy kompromis</t>
        </is>
      </c>
    </row>
    <row r="69">
      <c r="A69" s="17" t="inlineStr">
        <is>
          <t>AST-0068</t>
        </is>
      </c>
      <c r="B69" s="18" t="inlineStr">
        <is>
          <t>OVH Object Storage – ovh-bkp-app</t>
        </is>
      </c>
      <c r="C69" s="18" t="inlineStr">
        <is>
          <t>Magazyn danych</t>
        </is>
      </c>
      <c r="D69" s="18" t="inlineStr">
        <is>
          <t>Dane</t>
        </is>
      </c>
      <c r="E69" s="18" t="inlineStr">
        <is>
          <t>Zapasowe (DR)</t>
        </is>
      </c>
      <c r="F69" s="18" t="inlineStr">
        <is>
          <t>OVHcloud – Gravelines (GRA)</t>
        </is>
      </c>
      <c r="G69" s="18" t="inlineStr">
        <is>
          <t>Standard S3 · 2,1 TB · retencja 30 dni</t>
        </is>
      </c>
      <c r="H69" s="18" t="inlineStr">
        <is>
          <t>Tomasz Górski – Kierownik IT</t>
        </is>
      </c>
      <c r="I69" s="18" t="inlineStr">
        <is>
          <t>Michał Kaczmarek</t>
        </is>
      </c>
      <c r="J69" s="18" t="inlineStr">
        <is>
          <t>AST-0057</t>
        </is>
      </c>
      <c r="K69" s="18" t="inlineStr">
        <is>
          <t>Poufna</t>
        </is>
      </c>
      <c r="L69" s="18" t="inlineStr">
        <is>
          <t>Tak – pracownicy</t>
        </is>
      </c>
      <c r="M69" s="18" t="inlineStr">
        <is>
          <t>Wysoka</t>
        </is>
      </c>
      <c r="N69" s="18" t="inlineStr">
        <is>
          <t>8 h</t>
        </is>
      </c>
      <c r="O69" s="18" t="inlineStr">
        <is>
          <t>24 h</t>
        </is>
      </c>
      <c r="P69" s="18" t="inlineStr">
        <is>
          <t>To JEST kopia: S3 Object Lock, 365 dni</t>
        </is>
      </c>
      <c r="Q69" s="18" t="inlineStr">
        <is>
          <t>Uptime Kuma + Grafana</t>
        </is>
      </c>
      <c r="R69" s="18" t="inlineStr">
        <is>
          <t>Klucz SSH przez bastion</t>
        </is>
      </c>
      <c r="S69" s="19" t="n"/>
      <c r="T69" s="18" t="inlineStr">
        <is>
          <t>W użyciu</t>
        </is>
      </c>
      <c r="U69" s="20" t="n">
        <v>1560</v>
      </c>
      <c r="V69" s="19" t="n">
        <v>46217</v>
      </c>
      <c r="W69" s="19" t="n">
        <v>46401</v>
      </c>
      <c r="X69" s="18" t="inlineStr">
        <is>
          <t>Kopie kontenerów; klucze S3 przechowywane w Vaultwarden</t>
        </is>
      </c>
    </row>
    <row r="70">
      <c r="A70" s="13" t="inlineStr">
        <is>
          <t>AST-0069</t>
        </is>
      </c>
      <c r="B70" s="14" t="inlineStr">
        <is>
          <t>Domeny nordvent.pl, nordvent.eu, nordvent.com</t>
        </is>
      </c>
      <c r="C70" s="14" t="inlineStr">
        <is>
          <t>Domena / certyfikat</t>
        </is>
      </c>
      <c r="D70" s="14" t="inlineStr">
        <is>
          <t>Sieć</t>
        </is>
      </c>
      <c r="E70" s="14" t="inlineStr">
        <is>
          <t>Produkcja</t>
        </is>
      </c>
      <c r="F70" s="14" t="inlineStr">
        <is>
          <t>OVHcloud – Gravelines (GRA)</t>
        </is>
      </c>
      <c r="G70" s="14" t="inlineStr">
        <is>
          <t>Rejestrator OVH · auto-odnowienie WŁ.</t>
        </is>
      </c>
      <c r="H70" s="14" t="inlineStr">
        <is>
          <t>Piotr Adamczyk – Kierownik Marketingu</t>
        </is>
      </c>
      <c r="I70" s="14" t="inlineStr">
        <is>
          <t>Michał Kaczmarek</t>
        </is>
      </c>
      <c r="J70" s="14" t="inlineStr"/>
      <c r="K70" s="14" t="inlineStr">
        <is>
          <t>Publiczna</t>
        </is>
      </c>
      <c r="L70" s="14" t="inlineStr">
        <is>
          <t>Nie</t>
        </is>
      </c>
      <c r="M70" s="14" t="inlineStr">
        <is>
          <t>Krytyczna</t>
        </is>
      </c>
      <c r="N70" s="14" t="inlineStr">
        <is>
          <t>n/d</t>
        </is>
      </c>
      <c r="O70" s="14" t="inlineStr">
        <is>
          <t>n/d</t>
        </is>
      </c>
      <c r="P70" s="14" t="inlineStr">
        <is>
          <t>Nie dotyczy</t>
        </is>
      </c>
      <c r="Q70" s="14" t="inlineStr">
        <is>
          <t>Uptime Kuma + Grafana</t>
        </is>
      </c>
      <c r="R70" s="14" t="inlineStr">
        <is>
          <t>Konto lokalne + MFA</t>
        </is>
      </c>
      <c r="S70" s="15" t="n">
        <v>46495</v>
      </c>
      <c r="T70" s="14" t="inlineStr">
        <is>
          <t>W użyciu</t>
        </is>
      </c>
      <c r="U70" s="16" t="n">
        <v>420</v>
      </c>
      <c r="V70" s="15" t="n">
        <v>46245</v>
      </c>
      <c r="W70" s="15" t="n">
        <v>46337</v>
      </c>
      <c r="X70" s="14" t="inlineStr">
        <is>
          <t>Utrata domeny = utrata poczty i portalu jednocześnie</t>
        </is>
      </c>
    </row>
    <row r="71">
      <c r="A71" s="17" t="inlineStr">
        <is>
          <t>AST-0070</t>
        </is>
      </c>
      <c r="B71" s="18" t="inlineStr">
        <is>
          <t>Certyfikaty TLS (wildcard i EV)</t>
        </is>
      </c>
      <c r="C71" s="18" t="inlineStr">
        <is>
          <t>Domena / certyfikat</t>
        </is>
      </c>
      <c r="D71" s="18" t="inlineStr">
        <is>
          <t>Sieć</t>
        </is>
      </c>
      <c r="E71" s="18" t="inlineStr">
        <is>
          <t>Produkcja</t>
        </is>
      </c>
      <c r="F71" s="18" t="inlineStr">
        <is>
          <t>Wiele lokalizacji</t>
        </is>
      </c>
      <c r="G71" s="18" t="inlineStr">
        <is>
          <t>*.nordvent.pl (LE), EV dla b2b (DigiCert)</t>
        </is>
      </c>
      <c r="H71" s="18" t="inlineStr">
        <is>
          <t>Tomasz Górski – Kierownik IT</t>
        </is>
      </c>
      <c r="I71" s="18" t="inlineStr">
        <is>
          <t>Michał Kaczmarek</t>
        </is>
      </c>
      <c r="J71" s="18" t="inlineStr">
        <is>
          <t>AST-0059</t>
        </is>
      </c>
      <c r="K71" s="18" t="inlineStr">
        <is>
          <t>Publiczna</t>
        </is>
      </c>
      <c r="L71" s="18" t="inlineStr">
        <is>
          <t>Nie</t>
        </is>
      </c>
      <c r="M71" s="18" t="inlineStr">
        <is>
          <t>Wysoka</t>
        </is>
      </c>
      <c r="N71" s="18" t="inlineStr">
        <is>
          <t>4 h</t>
        </is>
      </c>
      <c r="O71" s="18" t="inlineStr">
        <is>
          <t>n/d</t>
        </is>
      </c>
      <c r="P71" s="18" t="inlineStr">
        <is>
          <t>Konfiguracja w GitLab (przy każdej zmianie)</t>
        </is>
      </c>
      <c r="Q71" s="18" t="inlineStr">
        <is>
          <t>Uptime Kuma + Grafana</t>
        </is>
      </c>
      <c r="R71" s="18" t="inlineStr">
        <is>
          <t>Konto lokalne + MFA</t>
        </is>
      </c>
      <c r="S71" s="19" t="n">
        <v>46409</v>
      </c>
      <c r="T71" s="18" t="inlineStr">
        <is>
          <t>W użyciu</t>
        </is>
      </c>
      <c r="U71" s="20" t="n">
        <v>1350</v>
      </c>
      <c r="V71" s="19" t="n">
        <v>46245</v>
      </c>
      <c r="W71" s="19" t="n">
        <v>46337</v>
      </c>
      <c r="X71" s="18" t="inlineStr">
        <is>
          <t>Certyfikat EV odnawiany ręcznie – przypomnienie na 45 dni</t>
        </is>
      </c>
    </row>
    <row r="72">
      <c r="A72" s="13" t="inlineStr">
        <is>
          <t>AST-0071</t>
        </is>
      </c>
      <c r="B72" s="14" t="inlineStr">
        <is>
          <t>HubSpot CRM Professional (24 stanowiska)</t>
        </is>
      </c>
      <c r="C72" s="14" t="inlineStr">
        <is>
          <t>Usługa SaaS</t>
        </is>
      </c>
      <c r="D72" s="14" t="inlineStr">
        <is>
          <t>Aplikacja</t>
        </is>
      </c>
      <c r="E72" s="14" t="inlineStr">
        <is>
          <t>Produkcja</t>
        </is>
      </c>
      <c r="F72" s="14" t="inlineStr">
        <is>
          <t>SaaS – USA</t>
        </is>
      </c>
      <c r="G72" s="14" t="inlineStr">
        <is>
          <t>Portal 24118903 · integracja z n8n</t>
        </is>
      </c>
      <c r="H72" s="14" t="inlineStr">
        <is>
          <t>Katarzyna Lis – Dyrektor Sprzedaży</t>
        </is>
      </c>
      <c r="I72" s="14" t="inlineStr">
        <is>
          <t>Michał Kaczmarek</t>
        </is>
      </c>
      <c r="J72" s="14" t="inlineStr"/>
      <c r="K72" s="14" t="inlineStr">
        <is>
          <t>Poufna</t>
        </is>
      </c>
      <c r="L72" s="14" t="inlineStr">
        <is>
          <t>Tak – kontrahenci</t>
        </is>
      </c>
      <c r="M72" s="14" t="inlineStr">
        <is>
          <t>Krytyczna</t>
        </is>
      </c>
      <c r="N72" s="14" t="inlineStr">
        <is>
          <t>4 h</t>
        </is>
      </c>
      <c r="O72" s="14" t="inlineStr">
        <is>
          <t>24 h</t>
        </is>
      </c>
      <c r="P72" s="14" t="inlineStr">
        <is>
          <t>Eksport dzienny przez API do S3</t>
        </is>
      </c>
      <c r="Q72" s="14" t="inlineStr">
        <is>
          <t>Status page dostawcy</t>
        </is>
      </c>
      <c r="R72" s="14" t="inlineStr">
        <is>
          <t>SSO z Entra ID + MFA</t>
        </is>
      </c>
      <c r="S72" s="15" t="n">
        <v>46538</v>
      </c>
      <c r="T72" s="14" t="inlineStr">
        <is>
          <t>W użyciu</t>
        </is>
      </c>
      <c r="U72" s="16" t="n">
        <v>63000</v>
      </c>
      <c r="V72" s="15" t="n">
        <v>46245</v>
      </c>
      <c r="W72" s="15" t="n">
        <v>46337</v>
      </c>
      <c r="X72" s="14" t="inlineStr">
        <is>
          <t>Baza kontaktów i lejek sprzedaży – dane poza UE (SCC)</t>
        </is>
      </c>
    </row>
    <row r="73">
      <c r="A73" s="17" t="inlineStr">
        <is>
          <t>AST-0072</t>
        </is>
      </c>
      <c r="B73" s="18" t="inlineStr">
        <is>
          <t>enova365 Kadry i Płace (hosting dostawcy)</t>
        </is>
      </c>
      <c r="C73" s="18" t="inlineStr">
        <is>
          <t>Usługa SaaS</t>
        </is>
      </c>
      <c r="D73" s="18" t="inlineStr">
        <is>
          <t>Aplikacja</t>
        </is>
      </c>
      <c r="E73" s="18" t="inlineStr">
        <is>
          <t>Produkcja</t>
        </is>
      </c>
      <c r="F73" s="18" t="inlineStr">
        <is>
          <t>SaaS – UE</t>
        </is>
      </c>
      <c r="G73" s="18" t="inlineStr">
        <is>
          <t>186 pracowników · e-teczki</t>
        </is>
      </c>
      <c r="H73" s="18" t="inlineStr">
        <is>
          <t>Ewa Dąbrowska – Kierownik HR</t>
        </is>
      </c>
      <c r="I73" s="18" t="inlineStr">
        <is>
          <t>Dostawca: Soneta Partner</t>
        </is>
      </c>
      <c r="J73" s="18" t="inlineStr"/>
      <c r="K73" s="18" t="inlineStr">
        <is>
          <t>Ściśle poufna</t>
        </is>
      </c>
      <c r="L73" s="18" t="inlineStr">
        <is>
          <t>Tak – kategorie szczególne</t>
        </is>
      </c>
      <c r="M73" s="18" t="inlineStr">
        <is>
          <t>Krytyczna</t>
        </is>
      </c>
      <c r="N73" s="18" t="inlineStr">
        <is>
          <t>8 h</t>
        </is>
      </c>
      <c r="O73" s="18" t="inlineStr">
        <is>
          <t>24 h</t>
        </is>
      </c>
      <c r="P73" s="18" t="inlineStr">
        <is>
          <t>Eksport miesięczny z panelu dostawcy</t>
        </is>
      </c>
      <c r="Q73" s="18" t="inlineStr">
        <is>
          <t>Status page dostawcy</t>
        </is>
      </c>
      <c r="R73" s="18" t="inlineStr">
        <is>
          <t>Konto lokalne + MFA</t>
        </is>
      </c>
      <c r="S73" s="19" t="n">
        <v>46418</v>
      </c>
      <c r="T73" s="18" t="inlineStr">
        <is>
          <t>W użyciu</t>
        </is>
      </c>
      <c r="U73" s="20" t="n">
        <v>34200</v>
      </c>
      <c r="V73" s="19" t="n">
        <v>46245</v>
      </c>
      <c r="W73" s="19" t="n">
        <v>46337</v>
      </c>
      <c r="X73" s="18" t="inlineStr">
        <is>
          <t>Dane szczególnych kategorii – umowa powierzenia w rejestrze</t>
        </is>
      </c>
    </row>
    <row r="74">
      <c r="A74" s="13" t="inlineStr">
        <is>
          <t>AST-0073</t>
        </is>
      </c>
      <c r="B74" s="14" t="inlineStr">
        <is>
          <t>Autenti – podpis elektroniczny</t>
        </is>
      </c>
      <c r="C74" s="14" t="inlineStr">
        <is>
          <t>Usługa SaaS</t>
        </is>
      </c>
      <c r="D74" s="14" t="inlineStr">
        <is>
          <t>Aplikacja</t>
        </is>
      </c>
      <c r="E74" s="14" t="inlineStr">
        <is>
          <t>Produkcja</t>
        </is>
      </c>
      <c r="F74" s="14" t="inlineStr">
        <is>
          <t>SaaS – UE</t>
        </is>
      </c>
      <c r="G74" s="14" t="inlineStr">
        <is>
          <t>12 użytkowników · ~200 dok./mies.</t>
        </is>
      </c>
      <c r="H74" s="14" t="inlineStr">
        <is>
          <t>Anna Wiśniewska – Dyrektor Finansowy</t>
        </is>
      </c>
      <c r="I74" s="14" t="inlineStr">
        <is>
          <t>Anna Wiśniewska</t>
        </is>
      </c>
      <c r="J74" s="14" t="inlineStr"/>
      <c r="K74" s="14" t="inlineStr">
        <is>
          <t>Poufna</t>
        </is>
      </c>
      <c r="L74" s="14" t="inlineStr">
        <is>
          <t>Tak – kontrahenci</t>
        </is>
      </c>
      <c r="M74" s="14" t="inlineStr">
        <is>
          <t>Wysoka</t>
        </is>
      </c>
      <c r="N74" s="14" t="inlineStr">
        <is>
          <t>24 h</t>
        </is>
      </c>
      <c r="O74" s="14" t="inlineStr">
        <is>
          <t>n/d</t>
        </is>
      </c>
      <c r="P74" s="14" t="inlineStr">
        <is>
          <t>Eksport miesięczny z panelu dostawcy</t>
        </is>
      </c>
      <c r="Q74" s="14" t="inlineStr">
        <is>
          <t>Status page dostawcy</t>
        </is>
      </c>
      <c r="R74" s="14" t="inlineStr">
        <is>
          <t>SSO z Entra ID + MFA</t>
        </is>
      </c>
      <c r="S74" s="15" t="n">
        <v>46477</v>
      </c>
      <c r="T74" s="14" t="inlineStr">
        <is>
          <t>W użyciu</t>
        </is>
      </c>
      <c r="U74" s="16" t="n">
        <v>8400</v>
      </c>
      <c r="V74" s="15" t="n">
        <v>46203</v>
      </c>
      <c r="W74" s="15" t="n">
        <v>46386</v>
      </c>
      <c r="X74" s="14" t="inlineStr">
        <is>
          <t>Podpisane umowy pobierane co miesiąc do SharePointa</t>
        </is>
      </c>
    </row>
    <row r="75">
      <c r="A75" s="17" t="inlineStr">
        <is>
          <t>AST-0074</t>
        </is>
      </c>
      <c r="B75" s="18" t="inlineStr">
        <is>
          <t>Freshdesk – obsługa zgłoszeń klientów</t>
        </is>
      </c>
      <c r="C75" s="18" t="inlineStr">
        <is>
          <t>Usługa SaaS</t>
        </is>
      </c>
      <c r="D75" s="18" t="inlineStr">
        <is>
          <t>Aplikacja</t>
        </is>
      </c>
      <c r="E75" s="18" t="inlineStr">
        <is>
          <t>Produkcja</t>
        </is>
      </c>
      <c r="F75" s="18" t="inlineStr">
        <is>
          <t>SaaS – UE</t>
        </is>
      </c>
      <c r="G75" s="18" t="inlineStr">
        <is>
          <t>9 agentów · support@nordvent.pl</t>
        </is>
      </c>
      <c r="H75" s="18" t="inlineStr">
        <is>
          <t>Agnieszka Wróbel – Kierownik Obsługi Klienta</t>
        </is>
      </c>
      <c r="I75" s="18" t="inlineStr">
        <is>
          <t>Michał Kaczmarek</t>
        </is>
      </c>
      <c r="J75" s="18" t="inlineStr"/>
      <c r="K75" s="18" t="inlineStr">
        <is>
          <t>Poufna</t>
        </is>
      </c>
      <c r="L75" s="18" t="inlineStr">
        <is>
          <t>Tak – klienci</t>
        </is>
      </c>
      <c r="M75" s="18" t="inlineStr">
        <is>
          <t>Wysoka</t>
        </is>
      </c>
      <c r="N75" s="18" t="inlineStr">
        <is>
          <t>8 h</t>
        </is>
      </c>
      <c r="O75" s="18" t="inlineStr">
        <is>
          <t>24 h</t>
        </is>
      </c>
      <c r="P75" s="18" t="inlineStr">
        <is>
          <t>Eksport miesięczny z panelu dostawcy</t>
        </is>
      </c>
      <c r="Q75" s="18" t="inlineStr">
        <is>
          <t>Status page dostawcy</t>
        </is>
      </c>
      <c r="R75" s="18" t="inlineStr">
        <is>
          <t>SSO z Entra ID + MFA</t>
        </is>
      </c>
      <c r="S75" s="19" t="n">
        <v>46568</v>
      </c>
      <c r="T75" s="18" t="inlineStr">
        <is>
          <t>W użyciu</t>
        </is>
      </c>
      <c r="U75" s="20" t="n">
        <v>16800</v>
      </c>
      <c r="V75" s="19" t="n">
        <v>46203</v>
      </c>
      <c r="W75" s="19" t="n">
        <v>46386</v>
      </c>
      <c r="X75" s="18" t="inlineStr">
        <is>
          <t>Historia reklamacji – dowód w sporach gwarancyjnych</t>
        </is>
      </c>
    </row>
    <row r="76">
      <c r="A76" s="13" t="inlineStr">
        <is>
          <t>AST-0075</t>
        </is>
      </c>
      <c r="B76" s="14" t="inlineStr">
        <is>
          <t>Jira Software Cloud + Confluence</t>
        </is>
      </c>
      <c r="C76" s="14" t="inlineStr">
        <is>
          <t>Usługa SaaS</t>
        </is>
      </c>
      <c r="D76" s="14" t="inlineStr">
        <is>
          <t>Aplikacja</t>
        </is>
      </c>
      <c r="E76" s="14" t="inlineStr">
        <is>
          <t>Produkcja</t>
        </is>
      </c>
      <c r="F76" s="14" t="inlineStr">
        <is>
          <t>SaaS – UE</t>
        </is>
      </c>
      <c r="G76" s="14" t="inlineStr">
        <is>
          <t>18 użytkowników · projekty IT i R&amp;D</t>
        </is>
      </c>
      <c r="H76" s="14" t="inlineStr">
        <is>
          <t>Tomasz Górski – Kierownik IT</t>
        </is>
      </c>
      <c r="I76" s="14" t="inlineStr">
        <is>
          <t>Michał Kaczmarek</t>
        </is>
      </c>
      <c r="J76" s="14" t="inlineStr"/>
      <c r="K76" s="14" t="inlineStr">
        <is>
          <t>Poufna</t>
        </is>
      </c>
      <c r="L76" s="14" t="inlineStr">
        <is>
          <t>Nie</t>
        </is>
      </c>
      <c r="M76" s="14" t="inlineStr">
        <is>
          <t>Średnia</t>
        </is>
      </c>
      <c r="N76" s="14" t="inlineStr">
        <is>
          <t>24 h</t>
        </is>
      </c>
      <c r="O76" s="14" t="inlineStr">
        <is>
          <t>24 h</t>
        </is>
      </c>
      <c r="P76" s="14" t="inlineStr">
        <is>
          <t>Eksport miesięczny z panelu dostawcy</t>
        </is>
      </c>
      <c r="Q76" s="14" t="inlineStr">
        <is>
          <t>Status page dostawcy</t>
        </is>
      </c>
      <c r="R76" s="14" t="inlineStr">
        <is>
          <t>SSO z Entra ID + MFA</t>
        </is>
      </c>
      <c r="S76" s="15" t="n">
        <v>46630</v>
      </c>
      <c r="T76" s="14" t="inlineStr">
        <is>
          <t>W użyciu</t>
        </is>
      </c>
      <c r="U76" s="16" t="n">
        <v>11900</v>
      </c>
      <c r="V76" s="15" t="n">
        <v>46203</v>
      </c>
      <c r="W76" s="15" t="n">
        <v>46386</v>
      </c>
      <c r="X76" s="14" t="inlineStr">
        <is>
          <t>Dokumentacja projektowa R&amp;D bywa poufna – ograniczone przestrzenie</t>
        </is>
      </c>
    </row>
    <row r="77">
      <c r="A77" s="17" t="inlineStr">
        <is>
          <t>AST-0076</t>
        </is>
      </c>
      <c r="B77" s="18" t="inlineStr">
        <is>
          <t>Sentry – monitoring błędów aplikacji</t>
        </is>
      </c>
      <c r="C77" s="18" t="inlineStr">
        <is>
          <t>Usługa SaaS</t>
        </is>
      </c>
      <c r="D77" s="18" t="inlineStr">
        <is>
          <t>Aplikacja</t>
        </is>
      </c>
      <c r="E77" s="18" t="inlineStr">
        <is>
          <t>Produkcja</t>
        </is>
      </c>
      <c r="F77" s="18" t="inlineStr">
        <is>
          <t>SaaS – UE</t>
        </is>
      </c>
      <c r="G77" s="18" t="inlineStr">
        <is>
          <t>2 projekty · portal B2B, integracje</t>
        </is>
      </c>
      <c r="H77" s="18" t="inlineStr">
        <is>
          <t>Michał Kaczmarek – Kierownik E-commerce</t>
        </is>
      </c>
      <c r="I77" s="18" t="inlineStr">
        <is>
          <t>Michał Kaczmarek</t>
        </is>
      </c>
      <c r="J77" s="18" t="inlineStr">
        <is>
          <t>AST-0041</t>
        </is>
      </c>
      <c r="K77" s="18" t="inlineStr">
        <is>
          <t>Wewnętrzna</t>
        </is>
      </c>
      <c r="L77" s="18" t="inlineStr">
        <is>
          <t>Nie</t>
        </is>
      </c>
      <c r="M77" s="18" t="inlineStr">
        <is>
          <t>Średnia</t>
        </is>
      </c>
      <c r="N77" s="18" t="inlineStr">
        <is>
          <t>24 h</t>
        </is>
      </c>
      <c r="O77" s="18" t="inlineStr">
        <is>
          <t>n/d</t>
        </is>
      </c>
      <c r="P77" s="18" t="inlineStr">
        <is>
          <t>Brak</t>
        </is>
      </c>
      <c r="Q77" s="18" t="inlineStr">
        <is>
          <t>Status page dostawcy</t>
        </is>
      </c>
      <c r="R77" s="18" t="inlineStr">
        <is>
          <t>SSO z Entra ID + MFA</t>
        </is>
      </c>
      <c r="S77" s="19" t="n">
        <v>46446</v>
      </c>
      <c r="T77" s="18" t="inlineStr">
        <is>
          <t>W użyciu</t>
        </is>
      </c>
      <c r="U77" s="20" t="n">
        <v>4300</v>
      </c>
      <c r="V77" s="19" t="n">
        <v>46203</v>
      </c>
      <c r="W77" s="19" t="n">
        <v>46386</v>
      </c>
      <c r="X77" s="18" t="inlineStr">
        <is>
          <t>Uwaga: zrzuty błędów mogą zawierać dane osobowe – filtr włączony</t>
        </is>
      </c>
    </row>
    <row r="78">
      <c r="A78" s="13" t="inlineStr">
        <is>
          <t>AST-0077</t>
        </is>
      </c>
      <c r="B78" s="14" t="inlineStr">
        <is>
          <t>Cloudflare – DNS i WAF (nordvent.pl)</t>
        </is>
      </c>
      <c r="C78" s="14" t="inlineStr">
        <is>
          <t>Usługa SaaS</t>
        </is>
      </c>
      <c r="D78" s="14" t="inlineStr">
        <is>
          <t>Sieć</t>
        </is>
      </c>
      <c r="E78" s="14" t="inlineStr">
        <is>
          <t>Produkcja</t>
        </is>
      </c>
      <c r="F78" s="14" t="inlineStr">
        <is>
          <t>SaaS – USA</t>
        </is>
      </c>
      <c r="G78" s="14" t="inlineStr">
        <is>
          <t>Plan Pro · 61 rekordów DNS</t>
        </is>
      </c>
      <c r="H78" s="14" t="inlineStr">
        <is>
          <t>Piotr Adamczyk – Kierownik Marketingu</t>
        </is>
      </c>
      <c r="I78" s="14" t="inlineStr">
        <is>
          <t>Michał Kaczmarek</t>
        </is>
      </c>
      <c r="J78" s="14" t="inlineStr">
        <is>
          <t>AST-0069</t>
        </is>
      </c>
      <c r="K78" s="14" t="inlineStr">
        <is>
          <t>Publiczna</t>
        </is>
      </c>
      <c r="L78" s="14" t="inlineStr">
        <is>
          <t>Nie</t>
        </is>
      </c>
      <c r="M78" s="14" t="inlineStr">
        <is>
          <t>Wysoka</t>
        </is>
      </c>
      <c r="N78" s="14" t="inlineStr">
        <is>
          <t>2 h</t>
        </is>
      </c>
      <c r="O78" s="14" t="inlineStr">
        <is>
          <t>n/d</t>
        </is>
      </c>
      <c r="P78" s="14" t="inlineStr">
        <is>
          <t>Konfiguracja w GitLab (przy każdej zmianie)</t>
        </is>
      </c>
      <c r="Q78" s="14" t="inlineStr">
        <is>
          <t>Uptime Kuma + Grafana</t>
        </is>
      </c>
      <c r="R78" s="14" t="inlineStr">
        <is>
          <t>Konto lokalne + MFA</t>
        </is>
      </c>
      <c r="S78" s="15" t="n">
        <v>46507</v>
      </c>
      <c r="T78" s="14" t="inlineStr">
        <is>
          <t>W użyciu</t>
        </is>
      </c>
      <c r="U78" s="16" t="n">
        <v>1080</v>
      </c>
      <c r="V78" s="15" t="n">
        <v>46245</v>
      </c>
      <c r="W78" s="15" t="n">
        <v>46337</v>
      </c>
      <c r="X78" s="14" t="inlineStr">
        <is>
          <t>Zmiana rekordu DNS wymaga zgłoszenia zmiany</t>
        </is>
      </c>
    </row>
    <row r="79">
      <c r="A79" s="17" t="inlineStr">
        <is>
          <t>AST-0078</t>
        </is>
      </c>
      <c r="B79" s="18" t="inlineStr">
        <is>
          <t>ING Business – bankowość elektroniczna</t>
        </is>
      </c>
      <c r="C79" s="18" t="inlineStr">
        <is>
          <t>Usługa SaaS</t>
        </is>
      </c>
      <c r="D79" s="18" t="inlineStr">
        <is>
          <t>Aplikacja</t>
        </is>
      </c>
      <c r="E79" s="18" t="inlineStr">
        <is>
          <t>Produkcja</t>
        </is>
      </c>
      <c r="F79" s="18" t="inlineStr">
        <is>
          <t>SaaS – UE</t>
        </is>
      </c>
      <c r="G79" s="18" t="inlineStr">
        <is>
          <t>6 użytkowników · tokeny sprzętowe</t>
        </is>
      </c>
      <c r="H79" s="18" t="inlineStr">
        <is>
          <t>Anna Wiśniewska – Dyrektor Finansowy</t>
        </is>
      </c>
      <c r="I79" s="18" t="inlineStr">
        <is>
          <t>Anna Wiśniewska</t>
        </is>
      </c>
      <c r="J79" s="18" t="inlineStr"/>
      <c r="K79" s="18" t="inlineStr">
        <is>
          <t>Ściśle poufna</t>
        </is>
      </c>
      <c r="L79" s="18" t="inlineStr">
        <is>
          <t>Tak – pracownicy</t>
        </is>
      </c>
      <c r="M79" s="18" t="inlineStr">
        <is>
          <t>Krytyczna</t>
        </is>
      </c>
      <c r="N79" s="18" t="inlineStr">
        <is>
          <t>4 h</t>
        </is>
      </c>
      <c r="O79" s="18" t="inlineStr">
        <is>
          <t>n/d</t>
        </is>
      </c>
      <c r="P79" s="18" t="inlineStr">
        <is>
          <t>Nie dotyczy</t>
        </is>
      </c>
      <c r="Q79" s="18" t="inlineStr">
        <is>
          <t>Status page dostawcy</t>
        </is>
      </c>
      <c r="R79" s="18" t="inlineStr">
        <is>
          <t>Konto lokalne + MFA</t>
        </is>
      </c>
      <c r="S79" s="19" t="n"/>
      <c r="T79" s="18" t="inlineStr">
        <is>
          <t>W użyciu</t>
        </is>
      </c>
      <c r="U79" s="20" t="n"/>
      <c r="V79" s="19" t="n">
        <v>46245</v>
      </c>
      <c r="W79" s="19" t="n">
        <v>46337</v>
      </c>
      <c r="X79" s="18" t="inlineStr">
        <is>
          <t>Często pomijane w rejestrze IT, a to najwyższe ryzyko finansowe</t>
        </is>
      </c>
    </row>
    <row r="80">
      <c r="A80" s="13" t="inlineStr">
        <is>
          <t>AST-0079</t>
        </is>
      </c>
      <c r="B80" s="14" t="inlineStr">
        <is>
          <t>Laptopy Dell Latitude 5450 (142 szt.)</t>
        </is>
      </c>
      <c r="C80" s="14" t="inlineStr">
        <is>
          <t>Urządzenie końcowe</t>
        </is>
      </c>
      <c r="D80" s="14" t="inlineStr">
        <is>
          <t>Urządzenie końcowe</t>
        </is>
      </c>
      <c r="E80" s="14" t="inlineStr">
        <is>
          <t>Biuro</t>
        </is>
      </c>
      <c r="F80" s="14" t="inlineStr">
        <is>
          <t>On-premises – biura (Warszawa, Płock)</t>
        </is>
      </c>
      <c r="G80" s="14" t="inlineStr">
        <is>
          <t>Windows 11 Pro · BitLocker · Intune</t>
        </is>
      </c>
      <c r="H80" s="14" t="inlineStr">
        <is>
          <t>Tomasz Górski – Kierownik IT</t>
        </is>
      </c>
      <c r="I80" s="14" t="inlineStr">
        <is>
          <t>Paweł Nowak</t>
        </is>
      </c>
      <c r="J80" s="14" t="inlineStr">
        <is>
          <t>AST-0032</t>
        </is>
      </c>
      <c r="K80" s="14" t="inlineStr">
        <is>
          <t>Poufna</t>
        </is>
      </c>
      <c r="L80" s="14" t="inlineStr">
        <is>
          <t>Tak – pracownicy</t>
        </is>
      </c>
      <c r="M80" s="14" t="inlineStr">
        <is>
          <t>Wysoka</t>
        </is>
      </c>
      <c r="N80" s="14" t="inlineStr">
        <is>
          <t>1 dzień</t>
        </is>
      </c>
      <c r="O80" s="14" t="inlineStr">
        <is>
          <t>24 h</t>
        </is>
      </c>
      <c r="P80" s="14" t="inlineStr">
        <is>
          <t>Obraz systemu + profil w OneDrive</t>
        </is>
      </c>
      <c r="Q80" s="14" t="inlineStr">
        <is>
          <t>Intune + Defender</t>
        </is>
      </c>
      <c r="R80" s="14" t="inlineStr">
        <is>
          <t>Entra ID + MFA</t>
        </is>
      </c>
      <c r="S80" s="15" t="n">
        <v>47405</v>
      </c>
      <c r="T80" s="14" t="inlineStr">
        <is>
          <t>W użyciu</t>
        </is>
      </c>
      <c r="U80" s="16" t="n"/>
      <c r="V80" s="15" t="n">
        <v>46245</v>
      </c>
      <c r="W80" s="15" t="n">
        <v>46337</v>
      </c>
      <c r="X80" s="14" t="inlineStr">
        <is>
          <t>Wpis zbiorczy; ewidencja sztukowa w Intune i w księgach</t>
        </is>
      </c>
    </row>
    <row r="81">
      <c r="A81" s="17" t="inlineStr">
        <is>
          <t>AST-0080</t>
        </is>
      </c>
      <c r="B81" s="18" t="inlineStr">
        <is>
          <t>Stacje robocze CAD (12 szt.)</t>
        </is>
      </c>
      <c r="C81" s="18" t="inlineStr">
        <is>
          <t>Urządzenie końcowe</t>
        </is>
      </c>
      <c r="D81" s="18" t="inlineStr">
        <is>
          <t>Urządzenie końcowe</t>
        </is>
      </c>
      <c r="E81" s="18" t="inlineStr">
        <is>
          <t>Biuro</t>
        </is>
      </c>
      <c r="F81" s="18" t="inlineStr">
        <is>
          <t>On-premises – biura (Warszawa, Płock)</t>
        </is>
      </c>
      <c r="G81" s="18" t="inlineStr">
        <is>
          <t>Dell Precision 3660 · Windows 10 Pro 22H2</t>
        </is>
      </c>
      <c r="H81" s="18" t="inlineStr">
        <is>
          <t>Robert Sikora – Główny Konstruktor</t>
        </is>
      </c>
      <c r="I81" s="18" t="inlineStr">
        <is>
          <t>Paweł Nowak</t>
        </is>
      </c>
      <c r="J81" s="18" t="inlineStr">
        <is>
          <t>AST-0032</t>
        </is>
      </c>
      <c r="K81" s="18" t="inlineStr">
        <is>
          <t>Ściśle poufna</t>
        </is>
      </c>
      <c r="L81" s="18" t="inlineStr">
        <is>
          <t>Nie</t>
        </is>
      </c>
      <c r="M81" s="18" t="inlineStr">
        <is>
          <t>Wysoka</t>
        </is>
      </c>
      <c r="N81" s="18" t="inlineStr">
        <is>
          <t>2 dni</t>
        </is>
      </c>
      <c r="O81" s="18" t="inlineStr">
        <is>
          <t>24 h</t>
        </is>
      </c>
      <c r="P81" s="18" t="inlineStr">
        <is>
          <t>Obraz systemu + profil w OneDrive</t>
        </is>
      </c>
      <c r="Q81" s="18" t="inlineStr">
        <is>
          <t>Intune + Defender</t>
        </is>
      </c>
      <c r="R81" s="18" t="inlineStr">
        <is>
          <t>Entra ID + MFA</t>
        </is>
      </c>
      <c r="S81" s="19" t="n">
        <v>45944</v>
      </c>
      <c r="T81" s="18" t="inlineStr">
        <is>
          <t>W użyciu</t>
        </is>
      </c>
      <c r="U81" s="20" t="n"/>
      <c r="V81" s="19" t="n">
        <v>46098</v>
      </c>
      <c r="W81" s="19" t="n">
        <v>46190</v>
      </c>
      <c r="X81" s="18" t="inlineStr">
        <is>
          <t>System po EOL i przegląd po terminie – projekt migracji w toku</t>
        </is>
      </c>
    </row>
    <row r="82">
      <c r="A82" s="13" t="inlineStr">
        <is>
          <t>AST-0081</t>
        </is>
      </c>
      <c r="B82" s="14" t="inlineStr">
        <is>
          <t>Telefony służbowe iPhone (64 szt.)</t>
        </is>
      </c>
      <c r="C82" s="14" t="inlineStr">
        <is>
          <t>Urządzenie mobilne</t>
        </is>
      </c>
      <c r="D82" s="14" t="inlineStr">
        <is>
          <t>Urządzenie końcowe</t>
        </is>
      </c>
      <c r="E82" s="14" t="inlineStr">
        <is>
          <t>Biuro</t>
        </is>
      </c>
      <c r="F82" s="14" t="inlineStr">
        <is>
          <t>Wiele lokalizacji</t>
        </is>
      </c>
      <c r="G82" s="14" t="inlineStr">
        <is>
          <t>iOS 18 · Intune · profil służbowy</t>
        </is>
      </c>
      <c r="H82" s="14" t="inlineStr">
        <is>
          <t>Tomasz Górski – Kierownik IT</t>
        </is>
      </c>
      <c r="I82" s="14" t="inlineStr">
        <is>
          <t>Paweł Nowak</t>
        </is>
      </c>
      <c r="J82" s="14" t="inlineStr">
        <is>
          <t>AST-0032</t>
        </is>
      </c>
      <c r="K82" s="14" t="inlineStr">
        <is>
          <t>Poufna</t>
        </is>
      </c>
      <c r="L82" s="14" t="inlineStr">
        <is>
          <t>Tak – pracownicy</t>
        </is>
      </c>
      <c r="M82" s="14" t="inlineStr">
        <is>
          <t>Średnia</t>
        </is>
      </c>
      <c r="N82" s="14" t="inlineStr">
        <is>
          <t>2 dni</t>
        </is>
      </c>
      <c r="O82" s="14" t="inlineStr">
        <is>
          <t>n/d</t>
        </is>
      </c>
      <c r="P82" s="14" t="inlineStr">
        <is>
          <t>Obraz systemu + profil w OneDrive</t>
        </is>
      </c>
      <c r="Q82" s="14" t="inlineStr">
        <is>
          <t>Intune + Defender</t>
        </is>
      </c>
      <c r="R82" s="14" t="inlineStr">
        <is>
          <t>Entra ID + MFA</t>
        </is>
      </c>
      <c r="S82" s="15" t="n"/>
      <c r="T82" s="14" t="inlineStr">
        <is>
          <t>W użyciu</t>
        </is>
      </c>
      <c r="U82" s="16" t="n"/>
      <c r="V82" s="15" t="n">
        <v>46245</v>
      </c>
      <c r="W82" s="15" t="n">
        <v>46337</v>
      </c>
      <c r="X82" s="14" t="inlineStr">
        <is>
          <t>Zdalne czyszczenie testowane raz na pół roku</t>
        </is>
      </c>
    </row>
    <row r="83">
      <c r="A83" s="17" t="inlineStr">
        <is>
          <t>AST-0082</t>
        </is>
      </c>
      <c r="B83" s="18" t="inlineStr">
        <is>
          <t>Urządzenia wielofunkcyjne Konica Minolta (7 szt.)</t>
        </is>
      </c>
      <c r="C83" s="18" t="inlineStr">
        <is>
          <t>Urządzenie końcowe</t>
        </is>
      </c>
      <c r="D83" s="18" t="inlineStr">
        <is>
          <t>Urządzenie końcowe</t>
        </is>
      </c>
      <c r="E83" s="18" t="inlineStr">
        <is>
          <t>Biuro</t>
        </is>
      </c>
      <c r="F83" s="18" t="inlineStr">
        <is>
          <t>On-premises – biura (Warszawa, Płock)</t>
        </is>
      </c>
      <c r="G83" s="18" t="inlineStr">
        <is>
          <t>bizhub C300i · skan do e-mail i SMB</t>
        </is>
      </c>
      <c r="H83" s="18" t="inlineStr">
        <is>
          <t>Tomasz Górski – Kierownik IT</t>
        </is>
      </c>
      <c r="I83" s="18" t="inlineStr">
        <is>
          <t>Kopiuj-Serwis Sp. z o.o.</t>
        </is>
      </c>
      <c r="J83" s="18" t="inlineStr">
        <is>
          <t>AST-0015</t>
        </is>
      </c>
      <c r="K83" s="18" t="inlineStr">
        <is>
          <t>Poufna</t>
        </is>
      </c>
      <c r="L83" s="18" t="inlineStr">
        <is>
          <t>Tak – pracownicy</t>
        </is>
      </c>
      <c r="M83" s="18" t="inlineStr">
        <is>
          <t>Średnia</t>
        </is>
      </c>
      <c r="N83" s="18" t="inlineStr">
        <is>
          <t>3 dni</t>
        </is>
      </c>
      <c r="O83" s="18" t="inlineStr">
        <is>
          <t>n/d</t>
        </is>
      </c>
      <c r="P83" s="18" t="inlineStr">
        <is>
          <t>Brak</t>
        </is>
      </c>
      <c r="Q83" s="18" t="inlineStr">
        <is>
          <t>Częściowy (tylko dostępność)</t>
        </is>
      </c>
      <c r="R83" s="18" t="inlineStr">
        <is>
          <t>Konto lokalne, bez MFA</t>
        </is>
      </c>
      <c r="S83" s="19" t="n">
        <v>47026</v>
      </c>
      <c r="T83" s="18" t="inlineStr">
        <is>
          <t>W użyciu</t>
        </is>
      </c>
      <c r="U83" s="20" t="n">
        <v>22800</v>
      </c>
      <c r="V83" s="19" t="n">
        <v>46161</v>
      </c>
      <c r="W83" s="19" t="n">
        <v>46345</v>
      </c>
      <c r="X83" s="18" t="inlineStr">
        <is>
          <t>Dyski urządzeń zawierają skany – wymagany protokół kasowania</t>
        </is>
      </c>
    </row>
    <row r="84">
      <c r="A84" s="13" t="inlineStr">
        <is>
          <t>AST-0083</t>
        </is>
      </c>
      <c r="B84" s="14" t="inlineStr">
        <is>
          <t>Szyfrowane nośniki zewnętrzne (12 szt.)</t>
        </is>
      </c>
      <c r="C84" s="14" t="inlineStr">
        <is>
          <t>Nośnik / kopia zapasowa</t>
        </is>
      </c>
      <c r="D84" s="14" t="inlineStr">
        <is>
          <t>Urządzenie końcowe</t>
        </is>
      </c>
      <c r="E84" s="14" t="inlineStr">
        <is>
          <t>Biuro</t>
        </is>
      </c>
      <c r="F84" s="14" t="inlineStr">
        <is>
          <t>On-premises – biura (Warszawa, Płock)</t>
        </is>
      </c>
      <c r="G84" s="14" t="inlineStr">
        <is>
          <t>Kingston IronKey · rejestr wydań</t>
        </is>
      </c>
      <c r="H84" s="14" t="inlineStr">
        <is>
          <t>Tomasz Górski – Kierownik IT</t>
        </is>
      </c>
      <c r="I84" s="14" t="inlineStr">
        <is>
          <t>Paweł Nowak</t>
        </is>
      </c>
      <c r="J84" s="14" t="inlineStr"/>
      <c r="K84" s="14" t="inlineStr">
        <is>
          <t>Ściśle poufna</t>
        </is>
      </c>
      <c r="L84" s="14" t="inlineStr">
        <is>
          <t>Tak – kontrahenci</t>
        </is>
      </c>
      <c r="M84" s="14" t="inlineStr">
        <is>
          <t>Średnia</t>
        </is>
      </c>
      <c r="N84" s="14" t="inlineStr">
        <is>
          <t>n/d</t>
        </is>
      </c>
      <c r="O84" s="14" t="inlineStr">
        <is>
          <t>n/d</t>
        </is>
      </c>
      <c r="P84" s="14" t="inlineStr">
        <is>
          <t>Nie dotyczy</t>
        </is>
      </c>
      <c r="Q84" s="14" t="inlineStr">
        <is>
          <t>Brak</t>
        </is>
      </c>
      <c r="R84" s="14" t="inlineStr">
        <is>
          <t>Karta dostępu + rejestr wejść</t>
        </is>
      </c>
      <c r="S84" s="15" t="n"/>
      <c r="T84" s="14" t="inlineStr">
        <is>
          <t>W użyciu</t>
        </is>
      </c>
      <c r="U84" s="16" t="n"/>
      <c r="V84" s="15" t="n">
        <v>46161</v>
      </c>
      <c r="W84" s="15" t="n">
        <v>46345</v>
      </c>
      <c r="X84" s="14" t="inlineStr">
        <is>
          <t>Wydawane na czas określony; zwrot potwierdzany podpisem</t>
        </is>
      </c>
    </row>
    <row r="85">
      <c r="A85" s="17" t="inlineStr">
        <is>
          <t>AST-0084</t>
        </is>
      </c>
      <c r="B85" s="18" t="inlineStr">
        <is>
          <t>Baza klientów i kontaktów B2B</t>
        </is>
      </c>
      <c r="C85" s="18" t="inlineStr">
        <is>
          <t>Zbiór danych</t>
        </is>
      </c>
      <c r="D85" s="18" t="inlineStr">
        <is>
          <t>Dane</t>
        </is>
      </c>
      <c r="E85" s="18" t="inlineStr">
        <is>
          <t>Produkcja</t>
        </is>
      </c>
      <c r="F85" s="18" t="inlineStr">
        <is>
          <t>Wiele lokalizacji</t>
        </is>
      </c>
      <c r="G85" s="18" t="inlineStr">
        <is>
          <t>HubSpot + ERP + RDS · ok. 41 tys. rekordów</t>
        </is>
      </c>
      <c r="H85" s="18" t="inlineStr">
        <is>
          <t>Katarzyna Lis – Dyrektor Sprzedaży</t>
        </is>
      </c>
      <c r="I85" s="18" t="inlineStr">
        <is>
          <t>Karolina Bąk</t>
        </is>
      </c>
      <c r="J85" s="18" t="inlineStr">
        <is>
          <t>AST-0071, AST-0042, AST-0009</t>
        </is>
      </c>
      <c r="K85" s="18" t="inlineStr">
        <is>
          <t>Poufna</t>
        </is>
      </c>
      <c r="L85" s="18" t="inlineStr">
        <is>
          <t>Tak – kontrahenci</t>
        </is>
      </c>
      <c r="M85" s="18" t="inlineStr">
        <is>
          <t>Krytyczna</t>
        </is>
      </c>
      <c r="N85" s="18" t="inlineStr">
        <is>
          <t>4 h</t>
        </is>
      </c>
      <c r="O85" s="18" t="inlineStr">
        <is>
          <t>1 h</t>
        </is>
      </c>
      <c r="P85" s="18" t="inlineStr">
        <is>
          <t>Eksport dzienny przez API do S3</t>
        </is>
      </c>
      <c r="Q85" s="18" t="inlineStr">
        <is>
          <t>Nie dotyczy</t>
        </is>
      </c>
      <c r="R85" s="18" t="inlineStr">
        <is>
          <t>SSO z Entra ID + MFA</t>
        </is>
      </c>
      <c r="S85" s="19" t="n"/>
      <c r="T85" s="18" t="inlineStr">
        <is>
          <t>W użyciu</t>
        </is>
      </c>
      <c r="U85" s="20" t="n"/>
      <c r="V85" s="19" t="n">
        <v>46245</v>
      </c>
      <c r="W85" s="19" t="n">
        <v>46337</v>
      </c>
      <c r="X85" s="18" t="inlineStr">
        <is>
          <t>Ten sam zbiór żyje w trzech systemach – to jedno aktywo informacyjne</t>
        </is>
      </c>
    </row>
    <row r="86">
      <c r="A86" s="13" t="inlineStr">
        <is>
          <t>AST-0085</t>
        </is>
      </c>
      <c r="B86" s="14" t="inlineStr">
        <is>
          <t>Dane kadrowo-płacowe</t>
        </is>
      </c>
      <c r="C86" s="14" t="inlineStr">
        <is>
          <t>Zbiór danych</t>
        </is>
      </c>
      <c r="D86" s="14" t="inlineStr">
        <is>
          <t>Dane</t>
        </is>
      </c>
      <c r="E86" s="14" t="inlineStr">
        <is>
          <t>Produkcja</t>
        </is>
      </c>
      <c r="F86" s="14" t="inlineStr">
        <is>
          <t>Wiele lokalizacji</t>
        </is>
      </c>
      <c r="G86" s="14" t="inlineStr">
        <is>
          <t>enova365 + e-teczki + arkusze HR</t>
        </is>
      </c>
      <c r="H86" s="14" t="inlineStr">
        <is>
          <t>Ewa Dąbrowska – Kierownik HR</t>
        </is>
      </c>
      <c r="I86" s="14" t="inlineStr">
        <is>
          <t>Ewa Dąbrowska</t>
        </is>
      </c>
      <c r="J86" s="14" t="inlineStr">
        <is>
          <t>AST-0072, AST-0030</t>
        </is>
      </c>
      <c r="K86" s="14" t="inlineStr">
        <is>
          <t>Ściśle poufna</t>
        </is>
      </c>
      <c r="L86" s="14" t="inlineStr">
        <is>
          <t>Tak – kategorie szczególne</t>
        </is>
      </c>
      <c r="M86" s="14" t="inlineStr">
        <is>
          <t>Krytyczna</t>
        </is>
      </c>
      <c r="N86" s="14" t="inlineStr">
        <is>
          <t>8 h</t>
        </is>
      </c>
      <c r="O86" s="14" t="inlineStr">
        <is>
          <t>24 h</t>
        </is>
      </c>
      <c r="P86" s="14" t="inlineStr">
        <is>
          <t>Eksport miesięczny z panelu dostawcy</t>
        </is>
      </c>
      <c r="Q86" s="14" t="inlineStr">
        <is>
          <t>Nie dotyczy</t>
        </is>
      </c>
      <c r="R86" s="14" t="inlineStr">
        <is>
          <t>Konto lokalne + MFA</t>
        </is>
      </c>
      <c r="S86" s="15" t="n"/>
      <c r="T86" s="14" t="inlineStr">
        <is>
          <t>W użyciu</t>
        </is>
      </c>
      <c r="U86" s="16" t="n"/>
      <c r="V86" s="15" t="n">
        <v>46245</v>
      </c>
      <c r="W86" s="15" t="n">
        <v>46337</v>
      </c>
      <c r="X86" s="14" t="inlineStr">
        <is>
          <t>Kategorie szczególne (zwolnienia, komornicy) – dostęp imienny</t>
        </is>
      </c>
    </row>
    <row r="87">
      <c r="A87" s="17" t="inlineStr">
        <is>
          <t>AST-0086</t>
        </is>
      </c>
      <c r="B87" s="18" t="inlineStr">
        <is>
          <t>Dokumentacja konstrukcyjna (CAD/DWG)</t>
        </is>
      </c>
      <c r="C87" s="18" t="inlineStr">
        <is>
          <t>Zbiór danych</t>
        </is>
      </c>
      <c r="D87" s="18" t="inlineStr">
        <is>
          <t>Dane</t>
        </is>
      </c>
      <c r="E87" s="18" t="inlineStr">
        <is>
          <t>Produkcja</t>
        </is>
      </c>
      <c r="F87" s="18" t="inlineStr">
        <is>
          <t>Wiele lokalizacji</t>
        </is>
      </c>
      <c r="G87" s="18" t="inlineStr">
        <is>
          <t>FS01 + S3 · 1,7 TB · 9400 rysunków</t>
        </is>
      </c>
      <c r="H87" s="18" t="inlineStr">
        <is>
          <t>Robert Sikora – Główny Konstruktor</t>
        </is>
      </c>
      <c r="I87" s="18" t="inlineStr">
        <is>
          <t>Robert Sikora</t>
        </is>
      </c>
      <c r="J87" s="18" t="inlineStr">
        <is>
          <t>AST-0007, AST-0044</t>
        </is>
      </c>
      <c r="K87" s="18" t="inlineStr">
        <is>
          <t>Ściśle poufna</t>
        </is>
      </c>
      <c r="L87" s="18" t="inlineStr">
        <is>
          <t>Nie</t>
        </is>
      </c>
      <c r="M87" s="18" t="inlineStr">
        <is>
          <t>Krytyczna</t>
        </is>
      </c>
      <c r="N87" s="18" t="inlineStr">
        <is>
          <t>8 h</t>
        </is>
      </c>
      <c r="O87" s="18" t="inlineStr">
        <is>
          <t>24 h</t>
        </is>
      </c>
      <c r="P87" s="18" t="inlineStr">
        <is>
          <t>Veeam GFS: 30 dni / 12 mies.</t>
        </is>
      </c>
      <c r="Q87" s="18" t="inlineStr">
        <is>
          <t>Nie dotyczy</t>
        </is>
      </c>
      <c r="R87" s="18" t="inlineStr">
        <is>
          <t>Entra ID + MFA</t>
        </is>
      </c>
      <c r="S87" s="19" t="n"/>
      <c r="T87" s="18" t="inlineStr">
        <is>
          <t>W użyciu</t>
        </is>
      </c>
      <c r="U87" s="20" t="n"/>
      <c r="V87" s="19" t="n">
        <v>46203</v>
      </c>
      <c r="W87" s="19" t="n">
        <v>46386</v>
      </c>
      <c r="X87" s="18" t="inlineStr">
        <is>
          <t>Główna własność intelektualna firmy – wyciek = utrata przewagi</t>
        </is>
      </c>
    </row>
    <row r="88">
      <c r="A88" s="13" t="inlineStr">
        <is>
          <t>AST-0087</t>
        </is>
      </c>
      <c r="B88" s="14" t="inlineStr">
        <is>
          <t>Archiwum umów i dokumentacji przetargowej</t>
        </is>
      </c>
      <c r="C88" s="14" t="inlineStr">
        <is>
          <t>Zbiór danych</t>
        </is>
      </c>
      <c r="D88" s="14" t="inlineStr">
        <is>
          <t>Dane</t>
        </is>
      </c>
      <c r="E88" s="14" t="inlineStr">
        <is>
          <t>Produkcja</t>
        </is>
      </c>
      <c r="F88" s="14" t="inlineStr">
        <is>
          <t>Wiele lokalizacji</t>
        </is>
      </c>
      <c r="G88" s="14" t="inlineStr">
        <is>
          <t>SharePoint + wersje papierowe w archiwum</t>
        </is>
      </c>
      <c r="H88" s="14" t="inlineStr">
        <is>
          <t>Zarząd Nordvent Systems – Zarząd</t>
        </is>
      </c>
      <c r="I88" s="14" t="inlineStr">
        <is>
          <t>Anna Wiśniewska</t>
        </is>
      </c>
      <c r="J88" s="14" t="inlineStr">
        <is>
          <t>AST-0030</t>
        </is>
      </c>
      <c r="K88" s="14" t="inlineStr">
        <is>
          <t>Ściśle poufna</t>
        </is>
      </c>
      <c r="L88" s="14" t="inlineStr">
        <is>
          <t>Tak – kontrahenci</t>
        </is>
      </c>
      <c r="M88" s="14" t="inlineStr">
        <is>
          <t>Wysoka</t>
        </is>
      </c>
      <c r="N88" s="14" t="inlineStr">
        <is>
          <t>2 dni</t>
        </is>
      </c>
      <c r="O88" s="14" t="inlineStr">
        <is>
          <t>24 h</t>
        </is>
      </c>
      <c r="P88" s="14" t="inlineStr">
        <is>
          <t>Veeam Backup for M365, 90 dni</t>
        </is>
      </c>
      <c r="Q88" s="14" t="inlineStr">
        <is>
          <t>Nie dotyczy</t>
        </is>
      </c>
      <c r="R88" s="14" t="inlineStr">
        <is>
          <t>Entra ID + MFA</t>
        </is>
      </c>
      <c r="S88" s="15" t="n"/>
      <c r="T88" s="14" t="inlineStr">
        <is>
          <t>W użyciu</t>
        </is>
      </c>
      <c r="U88" s="16" t="n"/>
      <c r="V88" s="15" t="n">
        <v>46203</v>
      </c>
      <c r="W88" s="15" t="n">
        <v>46386</v>
      </c>
      <c r="X88" s="14" t="inlineStr">
        <is>
          <t>Wersje papierowe też są aktywem – archiwum w zamkniętym pomieszczeniu</t>
        </is>
      </c>
    </row>
    <row r="89">
      <c r="A89" s="17" t="inlineStr">
        <is>
          <t>AST-0088</t>
        </is>
      </c>
      <c r="B89" s="18" t="inlineStr">
        <is>
          <t>Runbooki i hasła awaryjne (kopia offline)</t>
        </is>
      </c>
      <c r="C89" s="18" t="inlineStr">
        <is>
          <t>Dokumentacja</t>
        </is>
      </c>
      <c r="D89" s="18" t="inlineStr">
        <is>
          <t>Dokumentacja</t>
        </is>
      </c>
      <c r="E89" s="18" t="inlineStr">
        <is>
          <t>Produkcja</t>
        </is>
      </c>
      <c r="F89" s="18" t="inlineStr">
        <is>
          <t>On-premises – biura (Warszawa, Płock)</t>
        </is>
      </c>
      <c r="G89" s="18" t="inlineStr">
        <is>
          <t>Wydruk w sejfie zarządu + koperta z hasłami</t>
        </is>
      </c>
      <c r="H89" s="18" t="inlineStr">
        <is>
          <t>Tomasz Górski – Kierownik IT</t>
        </is>
      </c>
      <c r="I89" s="18" t="inlineStr">
        <is>
          <t>Tomasz Górski</t>
        </is>
      </c>
      <c r="J89" s="18" t="inlineStr">
        <is>
          <t>AST-0066, AST-0064</t>
        </is>
      </c>
      <c r="K89" s="18" t="inlineStr">
        <is>
          <t>Ściśle poufna</t>
        </is>
      </c>
      <c r="L89" s="18" t="inlineStr">
        <is>
          <t>Nie</t>
        </is>
      </c>
      <c r="M89" s="18" t="inlineStr">
        <is>
          <t>Krytyczna</t>
        </is>
      </c>
      <c r="N89" s="18" t="inlineStr">
        <is>
          <t>n/d</t>
        </is>
      </c>
      <c r="O89" s="18" t="inlineStr">
        <is>
          <t>n/d</t>
        </is>
      </c>
      <c r="P89" s="18" t="inlineStr">
        <is>
          <t>Kopia papierowa w sejfie zarządu</t>
        </is>
      </c>
      <c r="Q89" s="18" t="inlineStr">
        <is>
          <t>Nie dotyczy</t>
        </is>
      </c>
      <c r="R89" s="18" t="inlineStr">
        <is>
          <t>Karta dostępu + rejestr wejść</t>
        </is>
      </c>
      <c r="S89" s="19" t="n"/>
      <c r="T89" s="18" t="inlineStr">
        <is>
          <t>W użyciu</t>
        </is>
      </c>
      <c r="U89" s="20" t="n"/>
      <c r="V89" s="19" t="n">
        <v>46245</v>
      </c>
      <c r="W89" s="19" t="n">
        <v>46337</v>
      </c>
      <c r="X89" s="18" t="inlineStr">
        <is>
          <t>Jedyne aktywo dostępne, gdy nie działa nic innego</t>
        </is>
      </c>
    </row>
    <row r="90">
      <c r="A90" s="13" t="inlineStr">
        <is>
          <t>AST-0089</t>
        </is>
      </c>
      <c r="B90" s="14" t="inlineStr">
        <is>
          <t>Rejestr czynności przetwarzania (RODO)</t>
        </is>
      </c>
      <c r="C90" s="14" t="inlineStr">
        <is>
          <t>Dokumentacja</t>
        </is>
      </c>
      <c r="D90" s="14" t="inlineStr">
        <is>
          <t>Dokumentacja</t>
        </is>
      </c>
      <c r="E90" s="14" t="inlineStr">
        <is>
          <t>Produkcja</t>
        </is>
      </c>
      <c r="F90" s="14" t="inlineStr">
        <is>
          <t>Microsoft 365 – region UE</t>
        </is>
      </c>
      <c r="G90" s="14" t="inlineStr">
        <is>
          <t>SharePoint · 24 czynności · wersja 4.2</t>
        </is>
      </c>
      <c r="H90" s="14" t="inlineStr">
        <is>
          <t>Marta Ostrowska – Inspektor Ochrony Danych</t>
        </is>
      </c>
      <c r="I90" s="14" t="inlineStr">
        <is>
          <t>Marta Ostrowska</t>
        </is>
      </c>
      <c r="J90" s="14" t="inlineStr">
        <is>
          <t>AST-0084, AST-0085</t>
        </is>
      </c>
      <c r="K90" s="14" t="inlineStr">
        <is>
          <t>Poufna</t>
        </is>
      </c>
      <c r="L90" s="14" t="inlineStr">
        <is>
          <t>Nie</t>
        </is>
      </c>
      <c r="M90" s="14" t="inlineStr">
        <is>
          <t>Wysoka</t>
        </is>
      </c>
      <c r="N90" s="14" t="inlineStr">
        <is>
          <t>3 dni</t>
        </is>
      </c>
      <c r="O90" s="14" t="inlineStr">
        <is>
          <t>24 h</t>
        </is>
      </c>
      <c r="P90" s="14" t="inlineStr">
        <is>
          <t>Veeam Backup for M365, 90 dni</t>
        </is>
      </c>
      <c r="Q90" s="14" t="inlineStr">
        <is>
          <t>Nie dotyczy</t>
        </is>
      </c>
      <c r="R90" s="14" t="inlineStr">
        <is>
          <t>Entra ID + MFA</t>
        </is>
      </c>
      <c r="S90" s="15" t="n"/>
      <c r="T90" s="14" t="inlineStr">
        <is>
          <t>W użyciu</t>
        </is>
      </c>
      <c r="U90" s="16" t="n"/>
      <c r="V90" s="15" t="n">
        <v>46245</v>
      </c>
      <c r="W90" s="15" t="n">
        <v>46429</v>
      </c>
      <c r="X90" s="14" t="inlineStr">
        <is>
          <t>Zasilany z tego rejestru – kolumny „Dane osobowe” i „Lokalizacja”</t>
        </is>
      </c>
    </row>
    <row r="91">
      <c r="A91" s="17" t="inlineStr">
        <is>
          <t>AST-0090</t>
        </is>
      </c>
      <c r="B91" s="18" t="inlineStr">
        <is>
          <t>Serwer starego CRM (SRV-CRM-OLD)</t>
        </is>
      </c>
      <c r="C91" s="18" t="inlineStr">
        <is>
          <t>Maszyna wirtualna</t>
        </is>
      </c>
      <c r="D91" s="18" t="inlineStr">
        <is>
          <t>Aplikacja</t>
        </is>
      </c>
      <c r="E91" s="18" t="inlineStr">
        <is>
          <t>Rozwój</t>
        </is>
      </c>
      <c r="F91" s="18" t="inlineStr">
        <is>
          <t>On-premises – serwerownia HQ Warszawa</t>
        </is>
      </c>
      <c r="G91" s="18" t="inlineStr">
        <is>
          <t>Windows Server 2012 R2 · wyłączony 2026-04-30</t>
        </is>
      </c>
      <c r="H91" s="18" t="inlineStr">
        <is>
          <t>Katarzyna Lis – Dyrektor Sprzedaży</t>
        </is>
      </c>
      <c r="I91" s="18" t="inlineStr">
        <is>
          <t>Paweł Nowak</t>
        </is>
      </c>
      <c r="J91" s="18" t="inlineStr">
        <is>
          <t>AST-0002</t>
        </is>
      </c>
      <c r="K91" s="18" t="inlineStr">
        <is>
          <t>Poufna</t>
        </is>
      </c>
      <c r="L91" s="18" t="inlineStr">
        <is>
          <t>Tak – kontrahenci</t>
        </is>
      </c>
      <c r="M91" s="18" t="inlineStr">
        <is>
          <t>Niska</t>
        </is>
      </c>
      <c r="N91" s="18" t="inlineStr">
        <is>
          <t>n/d</t>
        </is>
      </c>
      <c r="O91" s="18" t="inlineStr">
        <is>
          <t>n/d</t>
        </is>
      </c>
      <c r="P91" s="18" t="inlineStr">
        <is>
          <t>Veeam GFS: 30 dni / 12 mies.</t>
        </is>
      </c>
      <c r="Q91" s="18" t="inlineStr">
        <is>
          <t>Brak</t>
        </is>
      </c>
      <c r="R91" s="18" t="inlineStr">
        <is>
          <t>Konto lokalne, bez MFA</t>
        </is>
      </c>
      <c r="S91" s="19" t="n">
        <v>45209</v>
      </c>
      <c r="T91" s="18" t="inlineStr">
        <is>
          <t>Wycofywane</t>
        </is>
      </c>
      <c r="U91" s="20" t="n"/>
      <c r="V91" s="19" t="n">
        <v>46142</v>
      </c>
      <c r="W91" s="19" t="n">
        <v>46325</v>
      </c>
      <c r="X91" s="18" t="inlineStr">
        <is>
          <t>Wyłączony, ale dysk z danymi klientów wciąż istnieje – do skasowania</t>
        </is>
      </c>
    </row>
  </sheetData>
  <autoFilter ref="A1:X91"/>
  <conditionalFormatting sqref="M2:M91">
    <cfRule type="cellIs" priority="1" operator="equal" dxfId="0">
      <formula>"Krytyczna"</formula>
    </cfRule>
    <cfRule type="cellIs" priority="2" operator="equal" dxfId="1">
      <formula>"Wysoka"</formula>
    </cfRule>
  </conditionalFormatting>
  <conditionalFormatting sqref="K2:K91">
    <cfRule type="cellIs" priority="3" operator="equal" dxfId="2">
      <formula>"Ściśle poufna"</formula>
    </cfRule>
  </conditionalFormatting>
  <conditionalFormatting sqref="P2:P91">
    <cfRule type="cellIs" priority="4" operator="equal" dxfId="0">
      <formula>"Brak"</formula>
    </cfRule>
  </conditionalFormatting>
  <conditionalFormatting sqref="Q2:Q91">
    <cfRule type="cellIs" priority="5" operator="equal" dxfId="1">
      <formula>"Brak"</formula>
    </cfRule>
  </conditionalFormatting>
  <conditionalFormatting sqref="R2:R91">
    <cfRule type="cellIs" priority="6" operator="equal" dxfId="1">
      <formula>"Konto lokalne, bez MFA"</formula>
    </cfRule>
    <cfRule type="cellIs" priority="7" operator="equal" dxfId="1">
      <formula>"Konto współdzielone – do likwidacji"</formula>
    </cfRule>
  </conditionalFormatting>
  <conditionalFormatting sqref="S2:S91">
    <cfRule type="expression" priority="8" dxfId="0">
      <formula>AND(ISNUMBER($S2),$S2&lt;TODAY())</formula>
    </cfRule>
    <cfRule type="expression" priority="9" dxfId="1">
      <formula>AND(ISNUMBER($S2),$S2&gt;=TODAY(),$S2&lt;TODAY()+180)</formula>
    </cfRule>
  </conditionalFormatting>
  <conditionalFormatting sqref="W2:W91">
    <cfRule type="expression" priority="10" dxfId="0">
      <formula>AND(ISNUMBER($W2),$W2&lt;TODAY())</formula>
    </cfRule>
  </conditionalFormatting>
  <conditionalFormatting sqref="T2:T91">
    <cfRule type="cellIs" priority="11" operator="equal" dxfId="1">
      <formula>"Wycofywane"</formula>
    </cfRule>
  </conditionalFormatting>
  <dataValidations count="8">
    <dataValidation sqref="C2:C400" showDropDown="0" showInputMessage="0" showErrorMessage="0" allowBlank="1" errorTitle="Wartość spoza słownika" error="Wybierz wartość z listy w arkuszu Słowniki." type="list">
      <formula1>'Słowniki'!$A$2:$A$20</formula1>
    </dataValidation>
    <dataValidation sqref="D2:D400" showDropDown="0" showInputMessage="0" showErrorMessage="0" allowBlank="1" errorTitle="Wartość spoza słownika" error="Wybierz wartość z listy w arkuszu Słowniki." type="list">
      <formula1>'Słowniki'!$B$2:$B$10</formula1>
    </dataValidation>
    <dataValidation sqref="E2:E400" showDropDown="0" showInputMessage="0" showErrorMessage="0" allowBlank="1" errorTitle="Wartość spoza słownika" error="Wybierz wartość z listy w arkuszu Słowniki." type="list">
      <formula1>'Słowniki'!$C$2:$C$8</formula1>
    </dataValidation>
    <dataValidation sqref="F2:F400" showDropDown="0" showInputMessage="0" showErrorMessage="0" allowBlank="1" errorTitle="Wartość spoza słownika" error="Wybierz wartość z listy w arkuszu Słowniki." type="list">
      <formula1>'Słowniki'!$H$2:$H$14</formula1>
    </dataValidation>
    <dataValidation sqref="K2:K400" showDropDown="0" showInputMessage="0" showErrorMessage="0" allowBlank="1" errorTitle="Wartość spoza słownika" error="Wybierz wartość z listy w arkuszu Słowniki." type="list">
      <formula1>'Słowniki'!$D$2:$D$5</formula1>
    </dataValidation>
    <dataValidation sqref="L2:L400" showDropDown="0" showInputMessage="0" showErrorMessage="0" allowBlank="1" errorTitle="Wartość spoza słownika" error="Wybierz wartość z listy w arkuszu Słowniki." type="list">
      <formula1>'Słowniki'!$E$2:$E$6</formula1>
    </dataValidation>
    <dataValidation sqref="M2:M400" showDropDown="0" showInputMessage="0" showErrorMessage="0" allowBlank="1" errorTitle="Wartość spoza słownika" error="Wybierz wartość z listy w arkuszu Słowniki." type="list">
      <formula1>'Słowniki'!$F$2:$F$5</formula1>
    </dataValidation>
    <dataValidation sqref="T2:T400" showDropDown="0" showInputMessage="0" showErrorMessage="0" allowBlank="1" errorTitle="Wartość spoza słownika" error="Wybierz wartość z listy w arkuszu Słowniki." type="list">
      <formula1>'Słowniki'!$G$2:$G$6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E4C56"/>
    <outlinePr summaryBelow="1" summaryRight="1"/>
    <pageSetUpPr/>
  </sheetPr>
  <dimension ref="A1:L23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0" customWidth="1" min="2" max="2"/>
    <col width="34" customWidth="1" min="3" max="3"/>
    <col width="26" customWidth="1" min="4" max="4"/>
    <col width="22" customWidth="1" min="5" max="5"/>
    <col width="22" customWidth="1" min="6" max="6"/>
    <col width="30" customWidth="1" min="7" max="7"/>
    <col width="24" customWidth="1" min="8" max="8"/>
    <col width="24" customWidth="1" min="9" max="9"/>
    <col width="24" customWidth="1" min="10" max="10"/>
    <col width="16" customWidth="1" min="11" max="11"/>
    <col width="44" customWidth="1" min="12" max="12"/>
  </cols>
  <sheetData>
    <row r="1" ht="34" customHeight="1">
      <c r="A1" s="12" t="inlineStr">
        <is>
          <t>ID</t>
        </is>
      </c>
      <c r="B1" s="12" t="inlineStr">
        <is>
          <t>Dostawca</t>
        </is>
      </c>
      <c r="C1" s="12" t="inlineStr">
        <is>
          <t>Usługa / produkt</t>
        </is>
      </c>
      <c r="D1" s="12" t="inlineStr">
        <is>
          <t>Powiązane aktywa (ID)</t>
        </is>
      </c>
      <c r="E1" s="12" t="inlineStr">
        <is>
          <t>Lokalizacja danych</t>
        </is>
      </c>
      <c r="F1" s="12" t="inlineStr">
        <is>
          <t>Umowa powierzenia (RODO)</t>
        </is>
      </c>
      <c r="G1" s="12" t="inlineStr">
        <is>
          <t>Model odpowiedzialności</t>
        </is>
      </c>
      <c r="H1" s="12" t="inlineStr">
        <is>
          <t>SLA / czas reakcji</t>
        </is>
      </c>
      <c r="I1" s="12" t="inlineStr">
        <is>
          <t>Właściciel umowy</t>
        </is>
      </c>
      <c r="J1" s="12" t="inlineStr">
        <is>
          <t>Odnowienie / wypowiedzenie</t>
        </is>
      </c>
      <c r="K1" s="12" t="inlineStr">
        <is>
          <t>Koszt roczny (PLN)</t>
        </is>
      </c>
      <c r="L1" s="12" t="inlineStr">
        <is>
          <t>Plan wyjścia</t>
        </is>
      </c>
    </row>
    <row r="2" ht="30" customHeight="1">
      <c r="A2" s="21" t="inlineStr">
        <is>
          <t>SUP-01</t>
        </is>
      </c>
      <c r="B2" s="22" t="inlineStr">
        <is>
          <t>Microsoft Ireland Operations Ltd.</t>
        </is>
      </c>
      <c r="C2" s="22" t="inlineStr">
        <is>
          <t>Microsoft 365 E3, Azure, Intune</t>
        </is>
      </c>
      <c r="D2" s="22" t="inlineStr">
        <is>
          <t>AST-0028, AST-0033, AST-0027, AST-0032</t>
        </is>
      </c>
      <c r="E2" s="22" t="inlineStr">
        <is>
          <t>UE (Irlandia, Holandia)</t>
        </is>
      </c>
      <c r="F2" s="22" t="inlineStr">
        <is>
          <t>Tak (2024-02-19)</t>
        </is>
      </c>
      <c r="G2" s="22" t="inlineStr">
        <is>
          <t>Współdzielona (PaaS): my odpowiadamy za dane, konta i uprawnienia</t>
        </is>
      </c>
      <c r="H2" s="22" t="inlineStr">
        <is>
          <t>99,9% dla M365 · wsparcie 24/7</t>
        </is>
      </c>
      <c r="I2" s="22" t="inlineStr">
        <is>
          <t>Tomasz Górski – Kierownik IT</t>
        </is>
      </c>
      <c r="J2" s="22" t="inlineStr">
        <is>
          <t>Odnowienie 2027-02-28, wypow. 60 dni</t>
        </is>
      </c>
      <c r="K2" s="23" t="n">
        <v>259400</v>
      </c>
      <c r="L2" s="11" t="inlineStr">
        <is>
          <t>Eksport PST i SharePoint przez narzędzia migracyjne; kopia Veeam M365 pozwala odtworzyć dane poza tenantem.</t>
        </is>
      </c>
    </row>
    <row r="3" ht="30" customHeight="1">
      <c r="A3" s="24" t="inlineStr">
        <is>
          <t>SUP-02</t>
        </is>
      </c>
      <c r="B3" s="25" t="inlineStr">
        <is>
          <t>Amazon Web Services EMEA SARL</t>
        </is>
      </c>
      <c r="C3" s="25" t="inlineStr">
        <is>
          <t>AWS: ECS, RDS, S3, CloudFront</t>
        </is>
      </c>
      <c r="D3" s="25" t="inlineStr">
        <is>
          <t>AST-0038, AST-0041, AST-0042, AST-0045</t>
        </is>
      </c>
      <c r="E3" s="25" t="inlineStr">
        <is>
          <t>UE (Frankfurt) + CDN globalnie</t>
        </is>
      </c>
      <c r="F3" s="25" t="inlineStr">
        <is>
          <t>Tak (2023-11-08)</t>
        </is>
      </c>
      <c r="G3" s="25" t="inlineStr">
        <is>
          <t>Współdzielona (IaaS): dostawca daje zasób, my konfigurację i dane</t>
        </is>
      </c>
      <c r="H3" s="25" t="inlineStr">
        <is>
          <t>99,99% dla RDS Multi-AZ · plan Business</t>
        </is>
      </c>
      <c r="I3" s="25" t="inlineStr">
        <is>
          <t>Michał Kaczmarek – Kierownik E-commerce</t>
        </is>
      </c>
      <c r="J3" s="25" t="inlineStr">
        <is>
          <t>Pay-as-you-go, bez okresu wypowiedzenia</t>
        </is>
      </c>
      <c r="K3" s="26" t="n">
        <v>139900</v>
      </c>
      <c r="L3" s="27" t="inlineStr">
        <is>
          <t>Aplikacja jest konteneryzowana, a infrastruktura opisana w Terraformie – przeniesienie na inną chmurę wyceniono na 6-8 tygodni.</t>
        </is>
      </c>
    </row>
    <row r="4" ht="30" customHeight="1">
      <c r="A4" s="21" t="inlineStr">
        <is>
          <t>SUP-03</t>
        </is>
      </c>
      <c r="B4" s="22" t="inlineStr">
        <is>
          <t>Google Cloud EMEA Ltd.</t>
        </is>
      </c>
      <c r="C4" s="22" t="inlineStr">
        <is>
          <t>BigQuery, Cloud Storage, GA4</t>
        </is>
      </c>
      <c r="D4" s="22" t="inlineStr">
        <is>
          <t>AST-0050, AST-0051, AST-0052, AST-0054</t>
        </is>
      </c>
      <c r="E4" s="22" t="inlineStr">
        <is>
          <t>UE (Holandia) · GA4 z transferem</t>
        </is>
      </c>
      <c r="F4" s="22" t="inlineStr">
        <is>
          <t>Tak (2024-06-02)</t>
        </is>
      </c>
      <c r="G4" s="22" t="inlineStr">
        <is>
          <t>Współdzielona (PaaS): my odpowiadamy za dane, konta i uprawnienia</t>
        </is>
      </c>
      <c r="H4" s="22" t="inlineStr">
        <is>
          <t>99,9% dla BigQuery · wsparcie Standard</t>
        </is>
      </c>
      <c r="I4" s="22" t="inlineStr">
        <is>
          <t>Katarzyna Lis – Dyrektor Sprzedaży</t>
        </is>
      </c>
      <c r="J4" s="22" t="inlineStr">
        <is>
          <t>Pay-as-you-go</t>
        </is>
      </c>
      <c r="K4" s="23" t="n">
        <v>22800</v>
      </c>
      <c r="L4" s="11" t="inlineStr">
        <is>
          <t>Hurtownia jest kopią danych źródłowych – w razie wyjścia odtwarzalna z ERP i RDS w ok. 3 tygodnie.</t>
        </is>
      </c>
    </row>
    <row r="5" ht="30" customHeight="1">
      <c r="A5" s="24" t="inlineStr">
        <is>
          <t>SUP-04</t>
        </is>
      </c>
      <c r="B5" s="25" t="inlineStr">
        <is>
          <t>OVH SAS</t>
        </is>
      </c>
      <c r="C5" s="25" t="inlineStr">
        <is>
          <t>Serwery dedykowane, Object Storage, domeny</t>
        </is>
      </c>
      <c r="D5" s="25" t="inlineStr">
        <is>
          <t>AST-0057, AST-0058, AST-0068, AST-0069</t>
        </is>
      </c>
      <c r="E5" s="25" t="inlineStr">
        <is>
          <t>UE (Francja: GRA, RBX)</t>
        </is>
      </c>
      <c r="F5" s="25" t="inlineStr">
        <is>
          <t>Tak (2023-09-14)</t>
        </is>
      </c>
      <c r="G5" s="25" t="inlineStr">
        <is>
          <t>Współdzielona (IaaS): dostawca daje zasób, my konfigurację i dane</t>
        </is>
      </c>
      <c r="H5" s="25" t="inlineStr">
        <is>
          <t>99,9% sprzęt · wymiana części 4 h</t>
        </is>
      </c>
      <c r="I5" s="25" t="inlineStr">
        <is>
          <t>Tomasz Górski – Kierownik IT</t>
        </is>
      </c>
      <c r="J5" s="25" t="inlineStr">
        <is>
          <t>Miesięczna, wypow. 30 dni</t>
        </is>
      </c>
      <c r="K5" s="26" t="n">
        <v>12300</v>
      </c>
      <c r="L5" s="27" t="inlineStr">
        <is>
          <t>Wszystko działa w Dockerze z plikami compose w GitLab – odtworzenie na innym hostingu zajmuje jeden dzień roboczy.</t>
        </is>
      </c>
    </row>
    <row r="6" ht="30" customHeight="1">
      <c r="A6" s="21" t="inlineStr">
        <is>
          <t>SUP-05</t>
        </is>
      </c>
      <c r="B6" s="22" t="inlineStr">
        <is>
          <t>Comarch S.A.</t>
        </is>
      </c>
      <c r="C6" s="22" t="inlineStr">
        <is>
          <t>Comarch ERP XL – licencje i asysta</t>
        </is>
      </c>
      <c r="D6" s="22" t="inlineStr">
        <is>
          <t>AST-0009, AST-0008</t>
        </is>
      </c>
      <c r="E6" s="22" t="inlineStr">
        <is>
          <t>On-premises (nasza serwerownia)</t>
        </is>
      </c>
      <c r="F6" s="22" t="inlineStr">
        <is>
          <t>Tak (2022-07-05)</t>
        </is>
      </c>
      <c r="G6" s="22" t="inlineStr">
        <is>
          <t>Licencja i wsparcie producenta, utrzymanie po naszej stronie</t>
        </is>
      </c>
      <c r="H6" s="22" t="inlineStr">
        <is>
          <t>Reakcja 8 h w dni robocze</t>
        </is>
      </c>
      <c r="I6" s="22" t="inlineStr">
        <is>
          <t>Anna Wiśniewska – Dyrektor Finansowy</t>
        </is>
      </c>
      <c r="J6" s="22" t="inlineStr">
        <is>
          <t>Odnowienie 2027-12-31</t>
        </is>
      </c>
      <c r="K6" s="23" t="n">
        <v>47000</v>
      </c>
      <c r="L6" s="11" t="inlineStr">
        <is>
          <t>Największa zależność w firmie. Wyjście = projekt roczny; baza SQL jest nasza, ale format danych jest zamknięty.</t>
        </is>
      </c>
    </row>
    <row r="7" ht="30" customHeight="1">
      <c r="A7" s="24" t="inlineStr">
        <is>
          <t>SUP-06</t>
        </is>
      </c>
      <c r="B7" s="25" t="inlineStr">
        <is>
          <t>Soneta sp. z o.o. (przez partnera)</t>
        </is>
      </c>
      <c r="C7" s="25" t="inlineStr">
        <is>
          <t>enova365 Kadry i Płace w hostingu</t>
        </is>
      </c>
      <c r="D7" s="25" t="inlineStr">
        <is>
          <t>AST-0072, AST-0085</t>
        </is>
      </c>
      <c r="E7" s="25" t="inlineStr">
        <is>
          <t>UE (Polska)</t>
        </is>
      </c>
      <c r="F7" s="25" t="inlineStr">
        <is>
          <t>Tak (2024-01-22)</t>
        </is>
      </c>
      <c r="G7" s="25" t="inlineStr">
        <is>
          <t>SaaS: dostawca utrzymuje usługę, my dane, konta i eksport</t>
        </is>
      </c>
      <c r="H7" s="25" t="inlineStr">
        <is>
          <t>99,5% · reakcja 4 h w dni robocze</t>
        </is>
      </c>
      <c r="I7" s="25" t="inlineStr">
        <is>
          <t>Ewa Dąbrowska – Kierownik HR</t>
        </is>
      </c>
      <c r="J7" s="25" t="inlineStr">
        <is>
          <t>Odnowienie 2027-01-31, wypow. 90 dni</t>
        </is>
      </c>
      <c r="K7" s="26" t="n">
        <v>34200</v>
      </c>
      <c r="L7" s="27" t="inlineStr">
        <is>
          <t>Dane szczególnych kategorii. Eksport e-teczek w formacie XML potwierdzony testem w 2026-05.</t>
        </is>
      </c>
    </row>
    <row r="8" ht="30" customHeight="1">
      <c r="A8" s="21" t="inlineStr">
        <is>
          <t>SUP-07</t>
        </is>
      </c>
      <c r="B8" s="22" t="inlineStr">
        <is>
          <t>HubSpot Inc.</t>
        </is>
      </c>
      <c r="C8" s="22" t="inlineStr">
        <is>
          <t>HubSpot CRM Professional</t>
        </is>
      </c>
      <c r="D8" s="22" t="inlineStr">
        <is>
          <t>AST-0071, AST-0084</t>
        </is>
      </c>
      <c r="E8" s="22" t="inlineStr">
        <is>
          <t>USA (transfer na SCC + DPF)</t>
        </is>
      </c>
      <c r="F8" s="22" t="inlineStr">
        <is>
          <t>Tak (2025-04-16)</t>
        </is>
      </c>
      <c r="G8" s="22" t="inlineStr">
        <is>
          <t>SaaS: dostawca utrzymuje usługę, my dane, konta i eksport</t>
        </is>
      </c>
      <c r="H8" s="22" t="inlineStr">
        <is>
          <t>99,9% · wsparcie w dni robocze</t>
        </is>
      </c>
      <c r="I8" s="22" t="inlineStr">
        <is>
          <t>Katarzyna Lis – Dyrektor Sprzedaży</t>
        </is>
      </c>
      <c r="J8" s="22" t="inlineStr">
        <is>
          <t>Odnowienie 2027-05-31, wypow. 30 dni</t>
        </is>
      </c>
      <c r="K8" s="23" t="n">
        <v>63000</v>
      </c>
      <c r="L8" s="11" t="inlineStr">
        <is>
          <t>Eksport przez API do S3 raz dziennie – dane kontaktowe istnieją poza HubSpotem i można je wgrać do innego CRM.</t>
        </is>
      </c>
    </row>
    <row r="9" ht="30" customHeight="1">
      <c r="A9" s="24" t="inlineStr">
        <is>
          <t>SUP-08</t>
        </is>
      </c>
      <c r="B9" s="25" t="inlineStr">
        <is>
          <t>Freshworks Inc.</t>
        </is>
      </c>
      <c r="C9" s="25" t="inlineStr">
        <is>
          <t>Freshdesk – zgłoszenia klientów</t>
        </is>
      </c>
      <c r="D9" s="25" t="inlineStr">
        <is>
          <t>AST-0074</t>
        </is>
      </c>
      <c r="E9" s="25" t="inlineStr">
        <is>
          <t>UE (Niemcy)</t>
        </is>
      </c>
      <c r="F9" s="25" t="inlineStr">
        <is>
          <t>Tak (2024-09-03)</t>
        </is>
      </c>
      <c r="G9" s="25" t="inlineStr">
        <is>
          <t>SaaS: dostawca utrzymuje usługę, my dane, konta i eksport</t>
        </is>
      </c>
      <c r="H9" s="25" t="inlineStr">
        <is>
          <t>99,9% · reakcja 8 h</t>
        </is>
      </c>
      <c r="I9" s="25" t="inlineStr">
        <is>
          <t>Agnieszka Wróbel – Kierownik Obsługi Klienta</t>
        </is>
      </c>
      <c r="J9" s="25" t="inlineStr">
        <is>
          <t>Odnowienie 2027-06-30</t>
        </is>
      </c>
      <c r="K9" s="26" t="n">
        <v>16800</v>
      </c>
      <c r="L9" s="27" t="inlineStr">
        <is>
          <t>Eksport CSV zgłoszeń i kontaktów raz w miesiącu do SharePointa; historia reklamacji jest dowodem w sporach.</t>
        </is>
      </c>
    </row>
    <row r="10" ht="30" customHeight="1">
      <c r="A10" s="21" t="inlineStr">
        <is>
          <t>SUP-09</t>
        </is>
      </c>
      <c r="B10" s="22" t="inlineStr">
        <is>
          <t>Atlassian Pty Ltd</t>
        </is>
      </c>
      <c r="C10" s="22" t="inlineStr">
        <is>
          <t>Jira Software Cloud, Confluence</t>
        </is>
      </c>
      <c r="D10" s="22" t="inlineStr">
        <is>
          <t>AST-0075</t>
        </is>
      </c>
      <c r="E10" s="22" t="inlineStr">
        <is>
          <t>UE (Niemcy)</t>
        </is>
      </c>
      <c r="F10" s="22" t="inlineStr">
        <is>
          <t>Tak (2024-09-03)</t>
        </is>
      </c>
      <c r="G10" s="22" t="inlineStr">
        <is>
          <t>SaaS: dostawca utrzymuje usługę, my dane, konta i eksport</t>
        </is>
      </c>
      <c r="H10" s="22" t="inlineStr">
        <is>
          <t>99,9% (plan Standard)</t>
        </is>
      </c>
      <c r="I10" s="22" t="inlineStr">
        <is>
          <t>Tomasz Górski – Kierownik IT</t>
        </is>
      </c>
      <c r="J10" s="22" t="inlineStr">
        <is>
          <t>Odnowienie 2027-08-31</t>
        </is>
      </c>
      <c r="K10" s="23" t="n">
        <v>11900</v>
      </c>
      <c r="L10" s="11" t="inlineStr">
        <is>
          <t>Eksport przestrzeni Confluence do XML/PDF raz na kwartał. Zależność niska – dane są dokumentacją, nie procesem.</t>
        </is>
      </c>
    </row>
    <row r="11" ht="30" customHeight="1">
      <c r="A11" s="24" t="inlineStr">
        <is>
          <t>SUP-10</t>
        </is>
      </c>
      <c r="B11" s="25" t="inlineStr">
        <is>
          <t>Functional Software Inc. (Sentry)</t>
        </is>
      </c>
      <c r="C11" s="25" t="inlineStr">
        <is>
          <t>Sentry – monitoring błędów</t>
        </is>
      </c>
      <c r="D11" s="25" t="inlineStr">
        <is>
          <t>AST-0076</t>
        </is>
      </c>
      <c r="E11" s="25" t="inlineStr">
        <is>
          <t>UE (Niemcy)</t>
        </is>
      </c>
      <c r="F11" s="25" t="inlineStr">
        <is>
          <t>Tak (2025-02-10)</t>
        </is>
      </c>
      <c r="G11" s="25" t="inlineStr">
        <is>
          <t>SaaS: dostawca utrzymuje usługę, my dane, konta i eksport</t>
        </is>
      </c>
      <c r="H11" s="25" t="inlineStr">
        <is>
          <t>Bez SLA (plan Team)</t>
        </is>
      </c>
      <c r="I11" s="25" t="inlineStr">
        <is>
          <t>Michał Kaczmarek – Kierownik E-commerce</t>
        </is>
      </c>
      <c r="J11" s="25" t="inlineStr">
        <is>
          <t>Miesięczna</t>
        </is>
      </c>
      <c r="K11" s="26" t="n">
        <v>4300</v>
      </c>
      <c r="L11" s="27" t="inlineStr">
        <is>
          <t>Zamiennik open source (GlitchTip) przetestowany na ovh-app-02; migracja to jeden dzień pracy.</t>
        </is>
      </c>
    </row>
    <row r="12" ht="30" customHeight="1">
      <c r="A12" s="21" t="inlineStr">
        <is>
          <t>SUP-11</t>
        </is>
      </c>
      <c r="B12" s="22" t="inlineStr">
        <is>
          <t>Cloudflare Inc.</t>
        </is>
      </c>
      <c r="C12" s="22" t="inlineStr">
        <is>
          <t>DNS, WAF, ochrona DDoS</t>
        </is>
      </c>
      <c r="D12" s="22" t="inlineStr">
        <is>
          <t>AST-0077, AST-0069</t>
        </is>
      </c>
      <c r="E12" s="22" t="inlineStr">
        <is>
          <t>USA / anycast globalny</t>
        </is>
      </c>
      <c r="F12" s="22" t="inlineStr">
        <is>
          <t>Tak (2024-11-27)</t>
        </is>
      </c>
      <c r="G12" s="22" t="inlineStr">
        <is>
          <t>SaaS: dostawca utrzymuje usługę, my dane, konta i eksport</t>
        </is>
      </c>
      <c r="H12" s="22" t="inlineStr">
        <is>
          <t>100% dostępności DNS (plan Pro)</t>
        </is>
      </c>
      <c r="I12" s="22" t="inlineStr">
        <is>
          <t>Piotr Adamczyk – Kierownik Marketingu</t>
        </is>
      </c>
      <c r="J12" s="22" t="inlineStr">
        <is>
          <t>Miesięczna</t>
        </is>
      </c>
      <c r="K12" s="23" t="n">
        <v>1080</v>
      </c>
      <c r="L12" s="11" t="inlineStr">
        <is>
          <t>Strefa DNS wyeksportowana do pliku w GitLab. Powrót do DNS w OVH zajmuje godzinę plus czas propagacji.</t>
        </is>
      </c>
    </row>
    <row r="13" ht="30" customHeight="1">
      <c r="A13" s="24" t="inlineStr">
        <is>
          <t>SUP-12</t>
        </is>
      </c>
      <c r="B13" s="25" t="inlineStr">
        <is>
          <t>Autenti sp. z o.o.</t>
        </is>
      </c>
      <c r="C13" s="25" t="inlineStr">
        <is>
          <t>Podpis elektroniczny dokumentów</t>
        </is>
      </c>
      <c r="D13" s="25" t="inlineStr">
        <is>
          <t>AST-0073</t>
        </is>
      </c>
      <c r="E13" s="25" t="inlineStr">
        <is>
          <t>UE (Polska)</t>
        </is>
      </c>
      <c r="F13" s="25" t="inlineStr">
        <is>
          <t>Tak (2025-01-08)</t>
        </is>
      </c>
      <c r="G13" s="25" t="inlineStr">
        <is>
          <t>SaaS: dostawca utrzymuje usługę, my dane, konta i eksport</t>
        </is>
      </c>
      <c r="H13" s="25" t="inlineStr">
        <is>
          <t>99,5% · reakcja 24 h</t>
        </is>
      </c>
      <c r="I13" s="25" t="inlineStr">
        <is>
          <t>Anna Wiśniewska – Dyrektor Finansowy</t>
        </is>
      </c>
      <c r="J13" s="25" t="inlineStr">
        <is>
          <t>Odnowienie 2027-03-31</t>
        </is>
      </c>
      <c r="K13" s="26" t="n">
        <v>8400</v>
      </c>
      <c r="L13" s="27" t="inlineStr">
        <is>
          <t>Podpisane dokumenty pobierane co miesiąc do SharePointa – ważność podpisu nie zależy od dalszej subskrypcji.</t>
        </is>
      </c>
    </row>
    <row r="14" ht="30" customHeight="1">
      <c r="A14" s="21" t="inlineStr">
        <is>
          <t>SUP-13</t>
        </is>
      </c>
      <c r="B14" s="22" t="inlineStr">
        <is>
          <t>Orange Polska S.A.</t>
        </is>
      </c>
      <c r="C14" s="22" t="inlineStr">
        <is>
          <t>Łącze internetowe HQ 1 Gb/s</t>
        </is>
      </c>
      <c r="D14" s="22" t="inlineStr">
        <is>
          <t>AST-0020</t>
        </is>
      </c>
      <c r="E14" s="22" t="inlineStr">
        <is>
          <t>Nie dotyczy (transmisja)</t>
        </is>
      </c>
      <c r="F14" s="22" t="inlineStr">
        <is>
          <t>Nie dotyczy</t>
        </is>
      </c>
      <c r="G14" s="22" t="inlineStr">
        <is>
          <t>Łącze: dostawca do zakończenia sieciowego, dalej my</t>
        </is>
      </c>
      <c r="H14" s="22" t="inlineStr">
        <is>
          <t>99,7% · usunięcie awarii 8 h</t>
        </is>
      </c>
      <c r="I14" s="22" t="inlineStr">
        <is>
          <t>Tomasz Górski – Kierownik IT</t>
        </is>
      </c>
      <c r="J14" s="22" t="inlineStr">
        <is>
          <t>Umowa do 2027-03-31</t>
        </is>
      </c>
      <c r="K14" s="23" t="n">
        <v>21600</v>
      </c>
      <c r="L14" s="11" t="inlineStr">
        <is>
          <t>Łącze zapasowe od innego operatora i inną drogą kablową – zmiana dostawcy nie zatrzymuje firmy.</t>
        </is>
      </c>
    </row>
    <row r="15" ht="30" customHeight="1">
      <c r="A15" s="24" t="inlineStr">
        <is>
          <t>SUP-14</t>
        </is>
      </c>
      <c r="B15" s="25" t="inlineStr">
        <is>
          <t>Netia S.A.</t>
        </is>
      </c>
      <c r="C15" s="25" t="inlineStr">
        <is>
          <t>Łącze Płock 500 Mb/s + backup HQ</t>
        </is>
      </c>
      <c r="D15" s="25" t="inlineStr">
        <is>
          <t>AST-0021</t>
        </is>
      </c>
      <c r="E15" s="25" t="inlineStr">
        <is>
          <t>Nie dotyczy (transmisja)</t>
        </is>
      </c>
      <c r="F15" s="25" t="inlineStr">
        <is>
          <t>Nie dotyczy</t>
        </is>
      </c>
      <c r="G15" s="25" t="inlineStr">
        <is>
          <t>Łącze: dostawca do zakończenia sieciowego, dalej my</t>
        </is>
      </c>
      <c r="H15" s="25" t="inlineStr">
        <is>
          <t>99,5% · usunięcie awarii 12 h</t>
        </is>
      </c>
      <c r="I15" s="25" t="inlineStr">
        <is>
          <t>Marek Zieliński – Dyrektor Produkcji</t>
        </is>
      </c>
      <c r="J15" s="25" t="inlineStr">
        <is>
          <t>Umowa do 2027-03-31</t>
        </is>
      </c>
      <c r="K15" s="26" t="n">
        <v>14400</v>
      </c>
      <c r="L15" s="27" t="inlineStr">
        <is>
          <t>Zakład nie ma łącza zapasowego – ryzyko przyjęte przez zarząd, do przeglądu przy odnowieniu umowy.</t>
        </is>
      </c>
    </row>
    <row r="16" ht="30" customHeight="1">
      <c r="A16" s="21" t="inlineStr">
        <is>
          <t>SUP-15</t>
        </is>
      </c>
      <c r="B16" s="22" t="inlineStr">
        <is>
          <t>NetSerwis Sp. z o.o.</t>
        </is>
      </c>
      <c r="C16" s="22" t="inlineStr">
        <is>
          <t>Serwerownia: UPS, klimatyzacja, kontrola dostępu</t>
        </is>
      </c>
      <c r="D16" s="22" t="inlineStr">
        <is>
          <t>AST-0017, AST-0018, AST-0019</t>
        </is>
      </c>
      <c r="E16" s="22" t="inlineStr">
        <is>
          <t>On-premises</t>
        </is>
      </c>
      <c r="F16" s="22" t="inlineStr">
        <is>
          <t>Tak (2024-05-30)</t>
        </is>
      </c>
      <c r="G16" s="22" t="inlineStr">
        <is>
          <t>Serwis na naszym sprzęcie, w naszej lokalizacji</t>
        </is>
      </c>
      <c r="H16" s="22" t="inlineStr">
        <is>
          <t>Przegląd 2x w roku · interwencja 8 h</t>
        </is>
      </c>
      <c r="I16" s="22" t="inlineStr">
        <is>
          <t>Tomasz Górski – Kierownik IT</t>
        </is>
      </c>
      <c r="J16" s="22" t="inlineStr">
        <is>
          <t>Odnowienie 2027-05-31</t>
        </is>
      </c>
      <c r="K16" s="23" t="n">
        <v>15700</v>
      </c>
      <c r="L16" s="11" t="inlineStr">
        <is>
          <t>Dostawca ma fizyczny dostęp do serwerowni – wejścia rejestrowane, karty odbierane po zakończeniu umowy.</t>
        </is>
      </c>
    </row>
    <row r="17" ht="30" customHeight="1">
      <c r="A17" s="24" t="inlineStr">
        <is>
          <t>SUP-16</t>
        </is>
      </c>
      <c r="B17" s="25" t="inlineStr">
        <is>
          <t>Dell Technologies</t>
        </is>
      </c>
      <c r="C17" s="25" t="inlineStr">
        <is>
          <t>ProSupport dla serwerów i macierzy</t>
        </is>
      </c>
      <c r="D17" s="25" t="inlineStr">
        <is>
          <t>AST-0001, AST-0002, AST-0003</t>
        </is>
      </c>
      <c r="E17" s="25" t="inlineStr">
        <is>
          <t>Nie dotyczy (sprzęt)</t>
        </is>
      </c>
      <c r="F17" s="25" t="inlineStr">
        <is>
          <t>Nie dotyczy</t>
        </is>
      </c>
      <c r="G17" s="25" t="inlineStr">
        <is>
          <t>Serwis na naszym sprzęcie, w naszej lokalizacji</t>
        </is>
      </c>
      <c r="H17" s="25" t="inlineStr">
        <is>
          <t>NBD on-site · części na miejscu</t>
        </is>
      </c>
      <c r="I17" s="25" t="inlineStr">
        <is>
          <t>Tomasz Górski – Kierownik IT</t>
        </is>
      </c>
      <c r="J17" s="25" t="inlineStr">
        <is>
          <t>Wsparcie do 2028-06-30</t>
        </is>
      </c>
      <c r="K17" s="26" t="n">
        <v>22200</v>
      </c>
      <c r="L17" s="27" t="inlineStr">
        <is>
          <t>Po 2028 sprzęt bez wsparcia – decyzja o wymianie lub przeniesieniu obciążeń do chmury musi zapaść w 2027.</t>
        </is>
      </c>
    </row>
    <row r="18" ht="30" customHeight="1">
      <c r="A18" s="21" t="inlineStr">
        <is>
          <t>SUP-17</t>
        </is>
      </c>
      <c r="B18" s="22" t="inlineStr">
        <is>
          <t>Veeam Software</t>
        </is>
      </c>
      <c r="C18" s="22" t="inlineStr">
        <is>
          <t>Veeam B&amp;R 12 + Backup for M365</t>
        </is>
      </c>
      <c r="D18" s="22" t="inlineStr">
        <is>
          <t>AST-0011, AST-0028</t>
        </is>
      </c>
      <c r="E18" s="22" t="inlineStr">
        <is>
          <t>On-premises + Azure</t>
        </is>
      </c>
      <c r="F18" s="22" t="inlineStr">
        <is>
          <t>Tak (2024-05-30)</t>
        </is>
      </c>
      <c r="G18" s="22" t="inlineStr">
        <is>
          <t>Licencja i wsparcie producenta, utrzymanie po naszej stronie</t>
        </is>
      </c>
      <c r="H18" s="22" t="inlineStr">
        <is>
          <t>Wsparcie producenta 24/7</t>
        </is>
      </c>
      <c r="I18" s="22" t="inlineStr">
        <is>
          <t>Tomasz Górski – Kierownik IT</t>
        </is>
      </c>
      <c r="J18" s="22" t="inlineStr">
        <is>
          <t>Odnowienie 2027-06-30</t>
        </is>
      </c>
      <c r="K18" s="23" t="n">
        <v>14200</v>
      </c>
      <c r="L18" s="11" t="inlineStr">
        <is>
          <t>Kopie w formacie własnym Veeam – w planie wyjścia uwzględniono eksport do formatu natywnego przed rezygnacją.</t>
        </is>
      </c>
    </row>
    <row r="19" ht="30" customHeight="1">
      <c r="A19" s="24" t="inlineStr">
        <is>
          <t>SUP-18</t>
        </is>
      </c>
      <c r="B19" s="25" t="inlineStr">
        <is>
          <t>Fortinet (przez partnera Sysbit)</t>
        </is>
      </c>
      <c r="C19" s="25" t="inlineStr">
        <is>
          <t>FortiGate 200F/60F + FortiGuard</t>
        </is>
      </c>
      <c r="D19" s="25" t="inlineStr">
        <is>
          <t>AST-0013, AST-0024</t>
        </is>
      </c>
      <c r="E19" s="25" t="inlineStr">
        <is>
          <t>Nie dotyczy (sprzęt)</t>
        </is>
      </c>
      <c r="F19" s="25" t="inlineStr">
        <is>
          <t>Nie dotyczy</t>
        </is>
      </c>
      <c r="G19" s="25" t="inlineStr">
        <is>
          <t>Serwis na naszym sprzęcie, w naszej lokalizacji</t>
        </is>
      </c>
      <c r="H19" s="25" t="inlineStr">
        <is>
          <t>Wymiana RMA 3 dni · sygnatury 24/7</t>
        </is>
      </c>
      <c r="I19" s="25" t="inlineStr">
        <is>
          <t>Tomasz Górski – Kierownik IT</t>
        </is>
      </c>
      <c r="J19" s="25" t="inlineStr">
        <is>
          <t>Subskrypcja do 2028-11-30</t>
        </is>
      </c>
      <c r="K19" s="26" t="n">
        <v>21000</v>
      </c>
      <c r="L19" s="27" t="inlineStr">
        <is>
          <t>Konfiguracja eksportowana do GitLab przy każdej zmianie – odtworzenie na zapasowym urządzeniu to 30 minut.</t>
        </is>
      </c>
    </row>
    <row r="20" ht="30" customHeight="1">
      <c r="A20" s="21" t="inlineStr">
        <is>
          <t>SUP-19</t>
        </is>
      </c>
      <c r="B20" s="22" t="inlineStr">
        <is>
          <t>Automatyka Serwis S.A.</t>
        </is>
      </c>
      <c r="C20" s="22" t="inlineStr">
        <is>
          <t>Utrzymanie SCADA i sterowników PLC</t>
        </is>
      </c>
      <c r="D20" s="22" t="inlineStr">
        <is>
          <t>AST-0022, AST-0023</t>
        </is>
      </c>
      <c r="E20" s="22" t="inlineStr">
        <is>
          <t>On-premises (zakład Płock)</t>
        </is>
      </c>
      <c r="F20" s="22" t="inlineStr">
        <is>
          <t>Tak (2023-04-12)</t>
        </is>
      </c>
      <c r="G20" s="22" t="inlineStr">
        <is>
          <t>Serwis na naszym sprzęcie, w naszej lokalizacji</t>
        </is>
      </c>
      <c r="H20" s="22" t="inlineStr">
        <is>
          <t>Interwencja 8 h · dyżur 6:00-22:00</t>
        </is>
      </c>
      <c r="I20" s="22" t="inlineStr">
        <is>
          <t>Marek Zieliński – Dyrektor Produkcji</t>
        </is>
      </c>
      <c r="J20" s="22" t="inlineStr">
        <is>
          <t>Odnowienie 2027-09-30</t>
        </is>
      </c>
      <c r="K20" s="23" t="n">
        <v>12000</v>
      </c>
      <c r="L20" s="11" t="inlineStr">
        <is>
          <t>Kod sterowników jest u dostawcy. Kopia źródeł w depozycie została uzgodniona, ale jeszcze nie dostarczona.</t>
        </is>
      </c>
    </row>
    <row r="21" ht="30" customHeight="1">
      <c r="A21" s="24" t="inlineStr">
        <is>
          <t>SUP-20</t>
        </is>
      </c>
      <c r="B21" s="25" t="inlineStr">
        <is>
          <t>Adverto sp. z o.o. (agencja)</t>
        </is>
      </c>
      <c r="C21" s="25" t="inlineStr">
        <is>
          <t>Google Ads, SEO, Search Console</t>
        </is>
      </c>
      <c r="D21" s="25" t="inlineStr">
        <is>
          <t>AST-0056, AST-0054</t>
        </is>
      </c>
      <c r="E21" s="25" t="inlineStr">
        <is>
          <t>USA (konta Google)</t>
        </is>
      </c>
      <c r="F21" s="25" t="inlineStr">
        <is>
          <t>BRAK – do uzupełnienia</t>
        </is>
      </c>
      <c r="G21" s="25" t="inlineStr">
        <is>
          <t>SaaS: dostawca utrzymuje usługę, my dane, konta i eksport</t>
        </is>
      </c>
      <c r="H21" s="25" t="inlineStr">
        <is>
          <t>Bez SLA · kontakt w dni robocze</t>
        </is>
      </c>
      <c r="I21" s="25" t="inlineStr">
        <is>
          <t>Piotr Adamczyk – Kierownik Marketingu</t>
        </is>
      </c>
      <c r="J21" s="25" t="inlineStr">
        <is>
          <t>Miesięczna, wypow. 30 dni</t>
        </is>
      </c>
      <c r="K21" s="26" t="n"/>
      <c r="L21" s="27" t="inlineStr">
        <is>
          <t>Agencja pracuje na koncie współdzielonym – do zmiany na dostęp imienny i odebrania po zakończeniu umowy.</t>
        </is>
      </c>
    </row>
    <row r="22" ht="30" customHeight="1">
      <c r="A22" s="21" t="inlineStr">
        <is>
          <t>SUP-21</t>
        </is>
      </c>
      <c r="B22" s="22" t="inlineStr">
        <is>
          <t>ING Bank Śląski S.A.</t>
        </is>
      </c>
      <c r="C22" s="22" t="inlineStr">
        <is>
          <t>ING Business – bankowość elektroniczna</t>
        </is>
      </c>
      <c r="D22" s="22" t="inlineStr">
        <is>
          <t>AST-0078</t>
        </is>
      </c>
      <c r="E22" s="22" t="inlineStr">
        <is>
          <t>UE (Polska)</t>
        </is>
      </c>
      <c r="F22" s="22" t="inlineStr">
        <is>
          <t>Nie dotyczy</t>
        </is>
      </c>
      <c r="G22" s="22" t="inlineStr">
        <is>
          <t>SaaS: dostawca utrzymuje usługę, my dane, konta i eksport</t>
        </is>
      </c>
      <c r="H22" s="22" t="inlineStr">
        <is>
          <t>Zgodnie z regulaminem banku</t>
        </is>
      </c>
      <c r="I22" s="22" t="inlineStr">
        <is>
          <t>Anna Wiśniewska – Dyrektor Finansowy</t>
        </is>
      </c>
      <c r="J22" s="22" t="inlineStr">
        <is>
          <t>Bezterminowa</t>
        </is>
      </c>
      <c r="K22" s="23" t="n">
        <v>4800</v>
      </c>
      <c r="L22" s="11" t="inlineStr">
        <is>
          <t>Tokeny sprzętowe wydane imiennie, rejestr wydań u dyrektora finansowego; odbiór przy każdym offboardingu.</t>
        </is>
      </c>
    </row>
    <row r="23" ht="30" customHeight="1">
      <c r="A23" s="24" t="inlineStr">
        <is>
          <t>SUP-22</t>
        </is>
      </c>
      <c r="B23" s="25" t="inlineStr">
        <is>
          <t>Kopiuj-Serwis Sp. z o.o.</t>
        </is>
      </c>
      <c r="C23" s="25" t="inlineStr">
        <is>
          <t>Urządzenia wielofunkcyjne (dzierżawa)</t>
        </is>
      </c>
      <c r="D23" s="25" t="inlineStr">
        <is>
          <t>AST-0082</t>
        </is>
      </c>
      <c r="E23" s="25" t="inlineStr">
        <is>
          <t>On-premises (biura)</t>
        </is>
      </c>
      <c r="F23" s="25" t="inlineStr">
        <is>
          <t>Tak (2023-08-21)</t>
        </is>
      </c>
      <c r="G23" s="25" t="inlineStr">
        <is>
          <t>Serwis na naszym sprzęcie, w naszej lokalizacji</t>
        </is>
      </c>
      <c r="H23" s="25" t="inlineStr">
        <is>
          <t>Reakcja 24 h · rozliczenie za kopię</t>
        </is>
      </c>
      <c r="I23" s="25" t="inlineStr">
        <is>
          <t>Tomasz Górski – Kierownik IT</t>
        </is>
      </c>
      <c r="J23" s="25" t="inlineStr">
        <is>
          <t>Dzierżawa do 2028-09-30</t>
        </is>
      </c>
      <c r="K23" s="26" t="n">
        <v>22800</v>
      </c>
      <c r="L23" s="27" t="inlineStr">
        <is>
          <t>Urządzenia mają dyski z obrazami skanów – umowa przewiduje protokolarne kasowanie przy zwrocie.</t>
        </is>
      </c>
    </row>
  </sheetData>
  <autoFilter ref="A1:L23"/>
  <conditionalFormatting sqref="F2:F23">
    <cfRule type="cellIs" priority="1" operator="equal" dxfId="0">
      <formula>"BRAK – do uzupełnienia"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F5B63"/>
    <outlinePr summaryBelow="1" summaryRight="1"/>
    <pageSetUpPr/>
  </sheetPr>
  <dimension ref="B1:E7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8" customWidth="1" min="4" max="4"/>
    <col width="76" customWidth="1" min="5" max="5"/>
  </cols>
  <sheetData>
    <row r="1">
      <c r="B1" s="28" t="inlineStr">
        <is>
          <t>Przegląd rejestru</t>
        </is>
      </c>
    </row>
    <row r="2">
      <c r="B2" s="29" t="inlineStr">
        <is>
          <t>Wszystkie liczby liczą się same z arkusza „Rejestr aktywów”. Nie wpisuj tu nic ręcznie.</t>
        </is>
      </c>
    </row>
    <row r="4" ht="26" customHeight="1">
      <c r="B4" s="30" t="inlineStr">
        <is>
          <t>Podsumowanie</t>
        </is>
      </c>
      <c r="C4" s="31" t="inlineStr">
        <is>
          <t>Liczba</t>
        </is>
      </c>
    </row>
    <row r="5">
      <c r="B5" s="32" t="inlineStr">
        <is>
          <t>Aktywa w rejestrze</t>
        </is>
      </c>
      <c r="C5" s="33">
        <f>COUNTIF('Rejestr aktywów'!A2:A400,"AST-*")</f>
        <v/>
      </c>
    </row>
    <row r="6">
      <c r="B6" s="32" t="inlineStr">
        <is>
          <t>Koszt roczny razem (PLN)</t>
        </is>
      </c>
      <c r="C6" s="34">
        <f>SUM('Rejestr aktywów'!U2:U400)</f>
        <v/>
      </c>
    </row>
    <row r="8" ht="26" customHeight="1">
      <c r="B8" s="30" t="inlineStr">
        <is>
          <t>Według krytyczności</t>
        </is>
      </c>
      <c r="C8" s="31" t="inlineStr">
        <is>
          <t>Liczba</t>
        </is>
      </c>
      <c r="D8" s="31" t="inlineStr">
        <is>
          <t>Koszt roczny (PLN)</t>
        </is>
      </c>
    </row>
    <row r="9">
      <c r="B9" s="35" t="inlineStr">
        <is>
          <t>Krytyczna</t>
        </is>
      </c>
      <c r="C9" s="33">
        <f>COUNTIF('Rejestr aktywów'!M2:M400,"Krytyczna")</f>
        <v/>
      </c>
      <c r="D9" s="36">
        <f>SUMIF('Rejestr aktywów'!M2:M400,"Krytyczna",'Rejestr aktywów'!U2:U400)</f>
        <v/>
      </c>
    </row>
    <row r="10">
      <c r="B10" s="35" t="inlineStr">
        <is>
          <t>Wysoka</t>
        </is>
      </c>
      <c r="C10" s="33">
        <f>COUNTIF('Rejestr aktywów'!M2:M400,"Wysoka")</f>
        <v/>
      </c>
      <c r="D10" s="36">
        <f>SUMIF('Rejestr aktywów'!M2:M400,"Wysoka",'Rejestr aktywów'!U2:U400)</f>
        <v/>
      </c>
    </row>
    <row r="11">
      <c r="B11" s="35" t="inlineStr">
        <is>
          <t>Średnia</t>
        </is>
      </c>
      <c r="C11" s="33">
        <f>COUNTIF('Rejestr aktywów'!M2:M400,"Średnia")</f>
        <v/>
      </c>
      <c r="D11" s="36">
        <f>SUMIF('Rejestr aktywów'!M2:M400,"Średnia",'Rejestr aktywów'!U2:U400)</f>
        <v/>
      </c>
    </row>
    <row r="12">
      <c r="B12" s="35" t="inlineStr">
        <is>
          <t>Niska</t>
        </is>
      </c>
      <c r="C12" s="33">
        <f>COUNTIF('Rejestr aktywów'!M2:M400,"Niska")</f>
        <v/>
      </c>
      <c r="D12" s="36">
        <f>SUMIF('Rejestr aktywów'!M2:M400,"Niska",'Rejestr aktywów'!U2:U400)</f>
        <v/>
      </c>
    </row>
    <row r="14" ht="26" customHeight="1">
      <c r="B14" s="30" t="inlineStr">
        <is>
          <t>Według lokalizacji i dostawcy</t>
        </is>
      </c>
      <c r="C14" s="31" t="inlineStr">
        <is>
          <t>Liczba</t>
        </is>
      </c>
      <c r="D14" s="31" t="inlineStr">
        <is>
          <t>Koszt roczny (PLN)</t>
        </is>
      </c>
    </row>
    <row r="15">
      <c r="B15" s="35" t="inlineStr">
        <is>
          <t>On-premises (własna infrastruktura)</t>
        </is>
      </c>
      <c r="C15" s="33">
        <f>COUNTIF('Rejestr aktywów'!F2:F400,"On-premises*")</f>
        <v/>
      </c>
      <c r="D15" s="36">
        <f>SUMIF('Rejestr aktywów'!F2:F400,"On-premises*",'Rejestr aktywów'!U2:U400)</f>
        <v/>
      </c>
    </row>
    <row r="16">
      <c r="B16" s="35" t="inlineStr">
        <is>
          <t>Microsoft 365</t>
        </is>
      </c>
      <c r="C16" s="33">
        <f>COUNTIF('Rejestr aktywów'!F2:F400,"Microsoft 365*")</f>
        <v/>
      </c>
      <c r="D16" s="36">
        <f>SUMIF('Rejestr aktywów'!F2:F400,"Microsoft 365*",'Rejestr aktywów'!U2:U400)</f>
        <v/>
      </c>
    </row>
    <row r="17">
      <c r="B17" s="35" t="inlineStr">
        <is>
          <t>Azure</t>
        </is>
      </c>
      <c r="C17" s="33">
        <f>COUNTIF('Rejestr aktywów'!F2:F400,"Azure*")</f>
        <v/>
      </c>
      <c r="D17" s="36">
        <f>SUMIF('Rejestr aktywów'!F2:F400,"Azure*",'Rejestr aktywów'!U2:U400)</f>
        <v/>
      </c>
    </row>
    <row r="18">
      <c r="B18" s="35" t="inlineStr">
        <is>
          <t>AWS</t>
        </is>
      </c>
      <c r="C18" s="33">
        <f>COUNTIF('Rejestr aktywów'!F2:F400,"AWS*")</f>
        <v/>
      </c>
      <c r="D18" s="36">
        <f>SUMIF('Rejestr aktywów'!F2:F400,"AWS*",'Rejestr aktywów'!U2:U400)</f>
        <v/>
      </c>
    </row>
    <row r="19">
      <c r="B19" s="35" t="inlineStr">
        <is>
          <t>Google Cloud (GCP)</t>
        </is>
      </c>
      <c r="C19" s="33">
        <f>COUNTIF('Rejestr aktywów'!F2:F400,"GCP*")</f>
        <v/>
      </c>
      <c r="D19" s="36">
        <f>SUMIF('Rejestr aktywów'!F2:F400,"GCP*",'Rejestr aktywów'!U2:U400)</f>
        <v/>
      </c>
    </row>
    <row r="20">
      <c r="B20" s="35" t="inlineStr">
        <is>
          <t>OVHcloud</t>
        </is>
      </c>
      <c r="C20" s="33">
        <f>COUNTIF('Rejestr aktywów'!F2:F400,"OVHcloud*")</f>
        <v/>
      </c>
      <c r="D20" s="36">
        <f>SUMIF('Rejestr aktywów'!F2:F400,"OVHcloud*",'Rejestr aktywów'!U2:U400)</f>
        <v/>
      </c>
    </row>
    <row r="21">
      <c r="B21" s="35" t="inlineStr">
        <is>
          <t>Pozostałe SaaS</t>
        </is>
      </c>
      <c r="C21" s="33">
        <f>COUNTIF('Rejestr aktywów'!F2:F400,"SaaS*")</f>
        <v/>
      </c>
      <c r="D21" s="36">
        <f>SUMIF('Rejestr aktywów'!F2:F400,"SaaS*",'Rejestr aktywów'!U2:U400)</f>
        <v/>
      </c>
    </row>
    <row r="22">
      <c r="B22" s="35" t="inlineStr">
        <is>
          <t>Wiele lokalizacji</t>
        </is>
      </c>
      <c r="C22" s="33">
        <f>COUNTIF('Rejestr aktywów'!F2:F400,"Wiele lokalizacji")</f>
        <v/>
      </c>
      <c r="D22" s="36">
        <f>SUMIF('Rejestr aktywów'!F2:F400,"Wiele lokalizacji",'Rejestr aktywów'!U2:U400)</f>
        <v/>
      </c>
    </row>
    <row r="24" ht="26" customHeight="1">
      <c r="B24" s="30" t="inlineStr">
        <is>
          <t>Według typu</t>
        </is>
      </c>
      <c r="C24" s="31" t="inlineStr">
        <is>
          <t>Liczba</t>
        </is>
      </c>
    </row>
    <row r="25">
      <c r="B25" s="35" t="inlineStr">
        <is>
          <t>Serwer fizyczny</t>
        </is>
      </c>
      <c r="C25" s="33">
        <f>COUNTIF('Rejestr aktywów'!C2:C400,"Serwer fizyczny")</f>
        <v/>
      </c>
    </row>
    <row r="26">
      <c r="B26" s="35" t="inlineStr">
        <is>
          <t>Maszyna wirtualna</t>
        </is>
      </c>
      <c r="C26" s="33">
        <f>COUNTIF('Rejestr aktywów'!C2:C400,"Maszyna wirtualna")</f>
        <v/>
      </c>
    </row>
    <row r="27">
      <c r="B27" s="35" t="inlineStr">
        <is>
          <t>Kontener / usługa</t>
        </is>
      </c>
      <c r="C27" s="33">
        <f>COUNTIF('Rejestr aktywów'!C2:C400,"Kontener / usługa")</f>
        <v/>
      </c>
    </row>
    <row r="28">
      <c r="B28" s="35" t="inlineStr">
        <is>
          <t>Baza danych</t>
        </is>
      </c>
      <c r="C28" s="33">
        <f>COUNTIF('Rejestr aktywów'!C2:C400,"Baza danych")</f>
        <v/>
      </c>
    </row>
    <row r="29">
      <c r="B29" s="35" t="inlineStr">
        <is>
          <t>Magazyn danych</t>
        </is>
      </c>
      <c r="C29" s="33">
        <f>COUNTIF('Rejestr aktywów'!C2:C400,"Magazyn danych")</f>
        <v/>
      </c>
    </row>
    <row r="30">
      <c r="B30" s="35" t="inlineStr">
        <is>
          <t>Aplikacja</t>
        </is>
      </c>
      <c r="C30" s="33">
        <f>COUNTIF('Rejestr aktywów'!C2:C400,"Aplikacja")</f>
        <v/>
      </c>
    </row>
    <row r="31">
      <c r="B31" s="35" t="inlineStr">
        <is>
          <t>Usługa SaaS</t>
        </is>
      </c>
      <c r="C31" s="33">
        <f>COUNTIF('Rejestr aktywów'!C2:C400,"Usługa SaaS")</f>
        <v/>
      </c>
    </row>
    <row r="32">
      <c r="B32" s="35" t="inlineStr">
        <is>
          <t>Konto / subskrypcja chmurowa</t>
        </is>
      </c>
      <c r="C32" s="33">
        <f>COUNTIF('Rejestr aktywów'!C2:C400,"Konto / subskrypcja chmurowa")</f>
        <v/>
      </c>
    </row>
    <row r="33">
      <c r="B33" s="35" t="inlineStr">
        <is>
          <t>Tożsamość i dostęp</t>
        </is>
      </c>
      <c r="C33" s="33">
        <f>COUNTIF('Rejestr aktywów'!C2:C400,"Tożsamość i dostęp")</f>
        <v/>
      </c>
    </row>
    <row r="34">
      <c r="B34" s="35" t="inlineStr">
        <is>
          <t>Urządzenie sieciowe</t>
        </is>
      </c>
      <c r="C34" s="33">
        <f>COUNTIF('Rejestr aktywów'!C2:C400,"Urządzenie sieciowe")</f>
        <v/>
      </c>
    </row>
    <row r="35">
      <c r="B35" s="35" t="inlineStr">
        <is>
          <t>Urządzenie końcowe</t>
        </is>
      </c>
      <c r="C35" s="33">
        <f>COUNTIF('Rejestr aktywów'!C2:C400,"Urządzenie końcowe")</f>
        <v/>
      </c>
    </row>
    <row r="36">
      <c r="B36" s="35" t="inlineStr">
        <is>
          <t>Urządzenie mobilne</t>
        </is>
      </c>
      <c r="C36" s="33">
        <f>COUNTIF('Rejestr aktywów'!C2:C400,"Urządzenie mobilne")</f>
        <v/>
      </c>
    </row>
    <row r="37">
      <c r="B37" s="35" t="inlineStr">
        <is>
          <t>Urządzenie OT / przemysłowe</t>
        </is>
      </c>
      <c r="C37" s="33">
        <f>COUNTIF('Rejestr aktywów'!C2:C400,"Urządzenie OT / przemysłowe")</f>
        <v/>
      </c>
    </row>
    <row r="38">
      <c r="B38" s="35" t="inlineStr">
        <is>
          <t>Nośnik / kopia zapasowa</t>
        </is>
      </c>
      <c r="C38" s="33">
        <f>COUNTIF('Rejestr aktywów'!C2:C400,"Nośnik / kopia zapasowa")</f>
        <v/>
      </c>
    </row>
    <row r="39">
      <c r="B39" s="35" t="inlineStr">
        <is>
          <t>Domena / certyfikat</t>
        </is>
      </c>
      <c r="C39" s="33">
        <f>COUNTIF('Rejestr aktywów'!C2:C400,"Domena / certyfikat")</f>
        <v/>
      </c>
    </row>
    <row r="40">
      <c r="B40" s="35" t="inlineStr">
        <is>
          <t>Zbiór danych</t>
        </is>
      </c>
      <c r="C40" s="33">
        <f>COUNTIF('Rejestr aktywów'!C2:C400,"Zbiór danych")</f>
        <v/>
      </c>
    </row>
    <row r="41">
      <c r="B41" s="35" t="inlineStr">
        <is>
          <t>Dokumentacja</t>
        </is>
      </c>
      <c r="C41" s="33">
        <f>COUNTIF('Rejestr aktywów'!C2:C400,"Dokumentacja")</f>
        <v/>
      </c>
    </row>
    <row r="42">
      <c r="B42" s="35" t="inlineStr">
        <is>
          <t>Łącze / usługa telco</t>
        </is>
      </c>
      <c r="C42" s="33">
        <f>COUNTIF('Rejestr aktywów'!C2:C400,"Łącze / usługa telco")</f>
        <v/>
      </c>
    </row>
    <row r="43">
      <c r="B43" s="35" t="inlineStr">
        <is>
          <t>Infrastruktura techniczna</t>
        </is>
      </c>
      <c r="C43" s="33">
        <f>COUNTIF('Rejestr aktywów'!C2:C400,"Infrastruktura techniczna")</f>
        <v/>
      </c>
    </row>
    <row r="45" ht="26" customHeight="1">
      <c r="B45" s="30" t="inlineStr">
        <is>
          <t>Według środowiska</t>
        </is>
      </c>
      <c r="C45" s="31" t="inlineStr">
        <is>
          <t>Liczba</t>
        </is>
      </c>
    </row>
    <row r="46">
      <c r="B46" s="35" t="inlineStr">
        <is>
          <t>Produkcja</t>
        </is>
      </c>
      <c r="C46" s="33">
        <f>COUNTIF('Rejestr aktywów'!E2:E400,"Produkcja")</f>
        <v/>
      </c>
    </row>
    <row r="47">
      <c r="B47" s="35" t="inlineStr">
        <is>
          <t>Przedprodukcja</t>
        </is>
      </c>
      <c r="C47" s="33">
        <f>COUNTIF('Rejestr aktywów'!E2:E400,"Przedprodukcja")</f>
        <v/>
      </c>
    </row>
    <row r="48">
      <c r="B48" s="35" t="inlineStr">
        <is>
          <t>Test</t>
        </is>
      </c>
      <c r="C48" s="33">
        <f>COUNTIF('Rejestr aktywów'!E2:E400,"Test")</f>
        <v/>
      </c>
    </row>
    <row r="49">
      <c r="B49" s="35" t="inlineStr">
        <is>
          <t>Rozwój</t>
        </is>
      </c>
      <c r="C49" s="33">
        <f>COUNTIF('Rejestr aktywów'!E2:E400,"Rozwój")</f>
        <v/>
      </c>
    </row>
    <row r="50">
      <c r="B50" s="35" t="inlineStr">
        <is>
          <t>Zapasowe (DR)</t>
        </is>
      </c>
      <c r="C50" s="33">
        <f>COUNTIF('Rejestr aktywów'!E2:E400,"Zapasowe (DR)")</f>
        <v/>
      </c>
    </row>
    <row r="51">
      <c r="B51" s="35" t="inlineStr">
        <is>
          <t>Biuro</t>
        </is>
      </c>
      <c r="C51" s="33">
        <f>COUNTIF('Rejestr aktywów'!E2:E400,"Biuro")</f>
        <v/>
      </c>
    </row>
    <row r="52">
      <c r="B52" s="35" t="inlineStr">
        <is>
          <t>Produkcja OT</t>
        </is>
      </c>
      <c r="C52" s="33">
        <f>COUNTIF('Rejestr aktywów'!E2:E400,"Produkcja OT")</f>
        <v/>
      </c>
    </row>
    <row r="54" ht="26" customHeight="1">
      <c r="B54" s="30" t="inlineStr">
        <is>
          <t>Według klasyfikacji</t>
        </is>
      </c>
      <c r="C54" s="31" t="inlineStr">
        <is>
          <t>Liczba</t>
        </is>
      </c>
    </row>
    <row r="55">
      <c r="B55" s="35" t="inlineStr">
        <is>
          <t>Publiczna</t>
        </is>
      </c>
      <c r="C55" s="33">
        <f>COUNTIF('Rejestr aktywów'!K2:K400,"Publiczna")</f>
        <v/>
      </c>
    </row>
    <row r="56">
      <c r="B56" s="35" t="inlineStr">
        <is>
          <t>Wewnętrzna</t>
        </is>
      </c>
      <c r="C56" s="33">
        <f>COUNTIF('Rejestr aktywów'!K2:K400,"Wewnętrzna")</f>
        <v/>
      </c>
    </row>
    <row r="57">
      <c r="B57" s="35" t="inlineStr">
        <is>
          <t>Poufna</t>
        </is>
      </c>
      <c r="C57" s="33">
        <f>COUNTIF('Rejestr aktywów'!K2:K400,"Poufna")</f>
        <v/>
      </c>
    </row>
    <row r="58">
      <c r="B58" s="35" t="inlineStr">
        <is>
          <t>Ściśle poufna</t>
        </is>
      </c>
      <c r="C58" s="33">
        <f>COUNTIF('Rejestr aktywów'!K2:K400,"Ściśle poufna")</f>
        <v/>
      </c>
    </row>
    <row r="60" ht="26" customHeight="1">
      <c r="B60" s="30" t="inlineStr">
        <is>
          <t>Według statusu</t>
        </is>
      </c>
      <c r="C60" s="31" t="inlineStr">
        <is>
          <t>Liczba</t>
        </is>
      </c>
    </row>
    <row r="61">
      <c r="B61" s="35" t="inlineStr">
        <is>
          <t>W użyciu</t>
        </is>
      </c>
      <c r="C61" s="33">
        <f>COUNTIF('Rejestr aktywów'!T2:T400,"W użyciu")</f>
        <v/>
      </c>
    </row>
    <row r="62">
      <c r="B62" s="35" t="inlineStr">
        <is>
          <t>Wdrażane</t>
        </is>
      </c>
      <c r="C62" s="33">
        <f>COUNTIF('Rejestr aktywów'!T2:T400,"Wdrażane")</f>
        <v/>
      </c>
    </row>
    <row r="63">
      <c r="B63" s="35" t="inlineStr">
        <is>
          <t>Wycofywane</t>
        </is>
      </c>
      <c r="C63" s="33">
        <f>COUNTIF('Rejestr aktywów'!T2:T400,"Wycofywane")</f>
        <v/>
      </c>
    </row>
    <row r="64">
      <c r="B64" s="35" t="inlineStr">
        <is>
          <t>Wycofane</t>
        </is>
      </c>
      <c r="C64" s="33">
        <f>COUNTIF('Rejestr aktywów'!T2:T400,"Wycofane")</f>
        <v/>
      </c>
    </row>
    <row r="65">
      <c r="B65" s="35" t="inlineStr">
        <is>
          <t>Zapasowe</t>
        </is>
      </c>
      <c r="C65" s="33">
        <f>COUNTIF('Rejestr aktywów'!T2:T400,"Zapasowe")</f>
        <v/>
      </c>
    </row>
    <row r="67" ht="26" customHeight="1">
      <c r="B67" s="30" t="inlineStr">
        <is>
          <t>Kontrole jakości rejestru</t>
        </is>
      </c>
      <c r="C67" s="31" t="inlineStr">
        <is>
          <t>Wynik</t>
        </is>
      </c>
      <c r="D67" s="31" t="inlineStr"/>
      <c r="E67" s="31" t="inlineStr">
        <is>
          <t>Co z tym zrobić</t>
        </is>
      </c>
    </row>
    <row r="68" ht="22" customHeight="1">
      <c r="B68" s="35" t="inlineStr">
        <is>
          <t>Aktywa bez właściciela biznesowego</t>
        </is>
      </c>
      <c r="C68" s="33">
        <f>SUMPRODUCT(('Rejestr aktywów'!A2:A400&lt;&gt;"")*('Rejestr aktywów'!H2:H400=""))</f>
        <v/>
      </c>
      <c r="E68" s="37" t="inlineStr">
        <is>
          <t>Każdy taki wiersz to decyzja, której nikt nie podejmie w czasie incydentu.</t>
        </is>
      </c>
    </row>
    <row r="69" ht="22" customHeight="1">
      <c r="B69" s="35" t="inlineStr">
        <is>
          <t>Przeglądy po terminie</t>
        </is>
      </c>
      <c r="C69" s="33">
        <f>SUMPRODUCT(('Rejestr aktywów'!A2:A400&lt;&gt;"")*('Rejestr aktywów'!W2:W400&lt;&gt;"")*('Rejestr aktywów'!W2:W400&lt;TODAY()))</f>
        <v/>
      </c>
      <c r="E69" s="37" t="inlineStr">
        <is>
          <t>Wpis, którego nikt nie potwierdził od pół roku, zwykle jest już nieprawdziwy.</t>
        </is>
      </c>
    </row>
    <row r="70" ht="22" customHeight="1">
      <c r="B70" s="35" t="inlineStr">
        <is>
          <t>Aktywa krytyczne bez kopii zapasowej</t>
        </is>
      </c>
      <c r="C70" s="33">
        <f>COUNTIFS('Rejestr aktywów'!M2:M400,"Krytyczna",'Rejestr aktywów'!P2:P400,"Brak")</f>
        <v/>
      </c>
      <c r="E70" s="37" t="inlineStr">
        <is>
          <t>Albo kopia jest niepotrzebna i trzeba to uzasadnić, albo jej brak jest luką.</t>
        </is>
      </c>
    </row>
    <row r="71" ht="22" customHeight="1">
      <c r="B71" s="35" t="inlineStr">
        <is>
          <t>Wsparcie producenta już wygasło</t>
        </is>
      </c>
      <c r="C71" s="33">
        <f>SUMPRODUCT(('Rejestr aktywów'!A2:A400&lt;&gt;"")*ISNUMBER('Rejestr aktywów'!S2:S400)*('Rejestr aktywów'!S2:S400&lt;TODAY()))</f>
        <v/>
      </c>
      <c r="E71" s="37" t="inlineStr">
        <is>
          <t>Systemy bez poprawek bezpieczeństwa – wymagają decyzji: migracja albo świadome ryzyko.</t>
        </is>
      </c>
    </row>
    <row r="72" ht="22" customHeight="1">
      <c r="B72" s="35" t="inlineStr">
        <is>
          <t>Koniec wsparcia w ciągu 180 dni</t>
        </is>
      </c>
      <c r="C72" s="33">
        <f>SUMPRODUCT(('Rejestr aktywów'!A2:A400&lt;&gt;"")*ISNUMBER('Rejestr aktywów'!S2:S400)*('Rejestr aktywów'!S2:S400&gt;=TODAY())*('Rejestr aktywów'!S2:S400&lt;TODAY()+180))</f>
        <v/>
      </c>
      <c r="E72" s="37" t="inlineStr">
        <is>
          <t>Bufor na budżet i migrację. Ta liczba powinna trafiać do planu rocznego.</t>
        </is>
      </c>
    </row>
    <row r="73" ht="22" customHeight="1">
      <c r="B73" s="35" t="inlineStr">
        <is>
          <t>Aktywa bez monitoringu</t>
        </is>
      </c>
      <c r="C73" s="33">
        <f>COUNTIF('Rejestr aktywów'!Q2:Q400,"Brak")</f>
        <v/>
      </c>
      <c r="E73" s="37" t="inlineStr">
        <is>
          <t>O awarii dowiecie się od użytkownika albo od klienta.</t>
        </is>
      </c>
    </row>
    <row r="74" ht="22" customHeight="1">
      <c r="B74" s="35" t="inlineStr">
        <is>
          <t>Dostęp bez MFA lub konto współdzielone</t>
        </is>
      </c>
      <c r="C74" s="33">
        <f>COUNTIF('Rejestr aktywów'!R2:R400,"Konto lokalne, bez MFA")+COUNTIF('Rejestr aktywów'!R2:R400,"Konto współdzielone – do likwidacji")</f>
        <v/>
      </c>
      <c r="E74" s="37" t="inlineStr">
        <is>
          <t>Najtańsza lista zadań bezpieczeństwa, jaką da się wygenerować z rejestru.</t>
        </is>
      </c>
    </row>
    <row r="75" ht="22" customHeight="1">
      <c r="B75" s="35" t="inlineStr">
        <is>
          <t>Dane osobowe u dostawcy spoza UE</t>
        </is>
      </c>
      <c r="C75" s="33">
        <f>COUNTIFS('Rejestr aktywów'!F2:F400,"SaaS – USA",'Rejestr aktywów'!L2:L400,"&lt;&gt;Nie")</f>
        <v/>
      </c>
      <c r="E75" s="37" t="inlineStr">
        <is>
          <t>Sprawdź podstawę transferu i wpis w rejestrze czynności przetwarzania.</t>
        </is>
      </c>
    </row>
    <row r="76" ht="22" customHeight="1">
      <c r="B76" s="35" t="inlineStr">
        <is>
          <t>Aktywa wycofywane lub wycofane</t>
        </is>
      </c>
      <c r="C76" s="33">
        <f>COUNTIF('Rejestr aktywów'!T2:T400,"Wycofywane")+COUNTIF('Rejestr aktywów'!T2:T400,"Wycofane")</f>
        <v/>
      </c>
      <c r="E76" s="37" t="inlineStr">
        <is>
          <t>Dopóki dysk istnieje, aktywo istnieje. Zamknij je protokołem kasowania.</t>
        </is>
      </c>
    </row>
  </sheetData>
  <conditionalFormatting sqref="C68">
    <cfRule type="cellIs" priority="1" operator="greaterThan" dxfId="0">
      <formula>0</formula>
    </cfRule>
  </conditionalFormatting>
  <conditionalFormatting sqref="C69">
    <cfRule type="cellIs" priority="2" operator="greaterThan" dxfId="0">
      <formula>0</formula>
    </cfRule>
  </conditionalFormatting>
  <conditionalFormatting sqref="C70">
    <cfRule type="cellIs" priority="3" operator="greaterThan" dxfId="0">
      <formula>0</formula>
    </cfRule>
  </conditionalFormatting>
  <conditionalFormatting sqref="C71">
    <cfRule type="cellIs" priority="4" operator="greaterThan" dxfId="0">
      <formula>0</formula>
    </cfRule>
  </conditionalFormatting>
  <conditionalFormatting sqref="C72">
    <cfRule type="cellIs" priority="5" operator="greaterThan" dxfId="0">
      <formula>0</formula>
    </cfRule>
  </conditionalFormatting>
  <conditionalFormatting sqref="C73">
    <cfRule type="cellIs" priority="6" operator="greaterThan" dxfId="0">
      <formula>0</formula>
    </cfRule>
  </conditionalFormatting>
  <conditionalFormatting sqref="C74">
    <cfRule type="cellIs" priority="7" operator="greaterThan" dxfId="0">
      <formula>0</formula>
    </cfRule>
  </conditionalFormatting>
  <conditionalFormatting sqref="C75">
    <cfRule type="cellIs" priority="8" operator="greaterThan" dxfId="0">
      <formula>0</formula>
    </cfRule>
  </conditionalFormatting>
  <conditionalFormatting sqref="C76">
    <cfRule type="cellIs" priority="9" operator="greaterThan" dxfId="0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8FA3AD"/>
    <outlinePr summaryBelow="1" summaryRight="1"/>
    <pageSetUpPr/>
  </sheetPr>
  <dimension ref="A1:H2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</cols>
  <sheetData>
    <row r="1" ht="34" customHeight="1">
      <c r="A1" s="12" t="inlineStr">
        <is>
          <t>Typ</t>
        </is>
      </c>
      <c r="B1" s="12" t="inlineStr">
        <is>
          <t>Warstwa</t>
        </is>
      </c>
      <c r="C1" s="12" t="inlineStr">
        <is>
          <t>Środowisko</t>
        </is>
      </c>
      <c r="D1" s="12" t="inlineStr">
        <is>
          <t>Klasyfikacja informacji</t>
        </is>
      </c>
      <c r="E1" s="12" t="inlineStr">
        <is>
          <t>Dane osobowe</t>
        </is>
      </c>
      <c r="F1" s="12" t="inlineStr">
        <is>
          <t>Krytyczność</t>
        </is>
      </c>
      <c r="G1" s="12" t="inlineStr">
        <is>
          <t>Status</t>
        </is>
      </c>
      <c r="H1" s="12" t="inlineStr">
        <is>
          <t>Lokalizacja / dostawca</t>
        </is>
      </c>
    </row>
    <row r="2">
      <c r="A2" s="35" t="inlineStr">
        <is>
          <t>Serwer fizyczny</t>
        </is>
      </c>
      <c r="B2" s="35" t="inlineStr">
        <is>
          <t>Infrastruktura</t>
        </is>
      </c>
      <c r="C2" s="35" t="inlineStr">
        <is>
          <t>Produkcja</t>
        </is>
      </c>
      <c r="D2" s="35" t="inlineStr">
        <is>
          <t>Publiczna</t>
        </is>
      </c>
      <c r="E2" s="35" t="inlineStr">
        <is>
          <t>Nie</t>
        </is>
      </c>
      <c r="F2" s="35" t="inlineStr">
        <is>
          <t>Krytyczna</t>
        </is>
      </c>
      <c r="G2" s="35" t="inlineStr">
        <is>
          <t>W użyciu</t>
        </is>
      </c>
      <c r="H2" s="35" t="inlineStr">
        <is>
          <t>On-premises – serwerownia HQ Warszawa</t>
        </is>
      </c>
    </row>
    <row r="3">
      <c r="A3" s="35" t="inlineStr">
        <is>
          <t>Maszyna wirtualna</t>
        </is>
      </c>
      <c r="B3" s="35" t="inlineStr">
        <is>
          <t>Platforma</t>
        </is>
      </c>
      <c r="C3" s="35" t="inlineStr">
        <is>
          <t>Przedprodukcja</t>
        </is>
      </c>
      <c r="D3" s="35" t="inlineStr">
        <is>
          <t>Wewnętrzna</t>
        </is>
      </c>
      <c r="E3" s="35" t="inlineStr">
        <is>
          <t>Tak – pracownicy</t>
        </is>
      </c>
      <c r="F3" s="35" t="inlineStr">
        <is>
          <t>Wysoka</t>
        </is>
      </c>
      <c r="G3" s="35" t="inlineStr">
        <is>
          <t>Wdrażane</t>
        </is>
      </c>
      <c r="H3" s="35" t="inlineStr">
        <is>
          <t>On-premises – zakład Płock</t>
        </is>
      </c>
    </row>
    <row r="4">
      <c r="A4" s="35" t="inlineStr">
        <is>
          <t>Kontener / usługa</t>
        </is>
      </c>
      <c r="B4" s="35" t="inlineStr">
        <is>
          <t>Aplikacja</t>
        </is>
      </c>
      <c r="C4" s="35" t="inlineStr">
        <is>
          <t>Test</t>
        </is>
      </c>
      <c r="D4" s="35" t="inlineStr">
        <is>
          <t>Poufna</t>
        </is>
      </c>
      <c r="E4" s="35" t="inlineStr">
        <is>
          <t>Tak – klienci</t>
        </is>
      </c>
      <c r="F4" s="35" t="inlineStr">
        <is>
          <t>Średnia</t>
        </is>
      </c>
      <c r="G4" s="35" t="inlineStr">
        <is>
          <t>Wycofywane</t>
        </is>
      </c>
      <c r="H4" s="35" t="inlineStr">
        <is>
          <t>On-premises – biura (Warszawa, Płock)</t>
        </is>
      </c>
    </row>
    <row r="5">
      <c r="A5" s="35" t="inlineStr">
        <is>
          <t>Baza danych</t>
        </is>
      </c>
      <c r="B5" s="35" t="inlineStr">
        <is>
          <t>Dane</t>
        </is>
      </c>
      <c r="C5" s="35" t="inlineStr">
        <is>
          <t>Rozwój</t>
        </is>
      </c>
      <c r="D5" s="35" t="inlineStr">
        <is>
          <t>Ściśle poufna</t>
        </is>
      </c>
      <c r="E5" s="35" t="inlineStr">
        <is>
          <t>Tak – kontrahenci</t>
        </is>
      </c>
      <c r="F5" s="35" t="inlineStr">
        <is>
          <t>Niska</t>
        </is>
      </c>
      <c r="G5" s="35" t="inlineStr">
        <is>
          <t>Wycofane</t>
        </is>
      </c>
      <c r="H5" s="35" t="inlineStr">
        <is>
          <t>Azure – West Europe</t>
        </is>
      </c>
    </row>
    <row r="6">
      <c r="A6" s="35" t="inlineStr">
        <is>
          <t>Magazyn danych</t>
        </is>
      </c>
      <c r="B6" s="35" t="inlineStr">
        <is>
          <t>Tożsamość</t>
        </is>
      </c>
      <c r="C6" s="35" t="inlineStr">
        <is>
          <t>Zapasowe (DR)</t>
        </is>
      </c>
      <c r="E6" s="35" t="inlineStr">
        <is>
          <t>Tak – kategorie szczególne</t>
        </is>
      </c>
      <c r="G6" s="35" t="inlineStr">
        <is>
          <t>Zapasowe</t>
        </is>
      </c>
      <c r="H6" s="35" t="inlineStr">
        <is>
          <t>Microsoft 365 – region UE</t>
        </is>
      </c>
    </row>
    <row r="7">
      <c r="A7" s="35" t="inlineStr">
        <is>
          <t>Aplikacja</t>
        </is>
      </c>
      <c r="B7" s="35" t="inlineStr">
        <is>
          <t>Sieć</t>
        </is>
      </c>
      <c r="C7" s="35" t="inlineStr">
        <is>
          <t>Biuro</t>
        </is>
      </c>
      <c r="H7" s="35" t="inlineStr">
        <is>
          <t>AWS – eu-central-1</t>
        </is>
      </c>
    </row>
    <row r="8">
      <c r="A8" s="35" t="inlineStr">
        <is>
          <t>Usługa SaaS</t>
        </is>
      </c>
      <c r="B8" s="35" t="inlineStr">
        <is>
          <t>Urządzenie końcowe</t>
        </is>
      </c>
      <c r="C8" s="35" t="inlineStr">
        <is>
          <t>Produkcja OT</t>
        </is>
      </c>
      <c r="H8" s="35" t="inlineStr">
        <is>
          <t>AWS – usługa globalna</t>
        </is>
      </c>
    </row>
    <row r="9">
      <c r="A9" s="35" t="inlineStr">
        <is>
          <t>Konto / subskrypcja chmurowa</t>
        </is>
      </c>
      <c r="B9" s="35" t="inlineStr">
        <is>
          <t>Dokumentacja</t>
        </is>
      </c>
      <c r="H9" s="35" t="inlineStr">
        <is>
          <t>GCP – europe-west4</t>
        </is>
      </c>
    </row>
    <row r="10">
      <c r="A10" s="35" t="inlineStr">
        <is>
          <t>Tożsamość i dostęp</t>
        </is>
      </c>
      <c r="B10" s="35" t="inlineStr">
        <is>
          <t>Dostawca</t>
        </is>
      </c>
      <c r="H10" s="35" t="inlineStr">
        <is>
          <t>OVHcloud – Gravelines (GRA)</t>
        </is>
      </c>
    </row>
    <row r="11">
      <c r="A11" s="35" t="inlineStr">
        <is>
          <t>Urządzenie sieciowe</t>
        </is>
      </c>
      <c r="H11" s="35" t="inlineStr">
        <is>
          <t>OVHcloud – Roubaix (RBX)</t>
        </is>
      </c>
    </row>
    <row r="12">
      <c r="A12" s="35" t="inlineStr">
        <is>
          <t>Urządzenie końcowe</t>
        </is>
      </c>
      <c r="H12" s="35" t="inlineStr">
        <is>
          <t>SaaS – UE</t>
        </is>
      </c>
    </row>
    <row r="13">
      <c r="A13" s="35" t="inlineStr">
        <is>
          <t>Urządzenie mobilne</t>
        </is>
      </c>
      <c r="H13" s="35" t="inlineStr">
        <is>
          <t>SaaS – USA</t>
        </is>
      </c>
    </row>
    <row r="14">
      <c r="A14" s="35" t="inlineStr">
        <is>
          <t>Urządzenie OT / przemysłowe</t>
        </is>
      </c>
      <c r="H14" s="35" t="inlineStr">
        <is>
          <t>Wiele lokalizacji</t>
        </is>
      </c>
    </row>
    <row r="15">
      <c r="A15" s="35" t="inlineStr">
        <is>
          <t>Nośnik / kopia zapasowa</t>
        </is>
      </c>
    </row>
    <row r="16">
      <c r="A16" s="35" t="inlineStr">
        <is>
          <t>Domena / certyfikat</t>
        </is>
      </c>
    </row>
    <row r="17">
      <c r="A17" s="35" t="inlineStr">
        <is>
          <t>Zbiór danych</t>
        </is>
      </c>
    </row>
    <row r="18">
      <c r="A18" s="35" t="inlineStr">
        <is>
          <t>Dokumentacja</t>
        </is>
      </c>
    </row>
    <row r="19">
      <c r="A19" s="35" t="inlineStr">
        <is>
          <t>Łącze / usługa telco</t>
        </is>
      </c>
    </row>
    <row r="20">
      <c r="A20" s="35" t="inlineStr">
        <is>
          <t>Infrastruktura techniczna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2026-08-28T23:07:57Z</dcterms:created>
  <dcterms:modified xsi:type="dcterms:W3CDTF">2026-08-28T23:07:57Z</dcterms:modified>
</cp:coreProperties>
</file>